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66925"/>
  <mc:AlternateContent xmlns:mc="http://schemas.openxmlformats.org/markup-compatibility/2006">
    <mc:Choice Requires="x15">
      <x15ac:absPath xmlns:x15ac="http://schemas.microsoft.com/office/spreadsheetml/2010/11/ac" url="D:\Prasanth\New Developments\Accounting Formats\Tender Document\"/>
    </mc:Choice>
  </mc:AlternateContent>
  <xr:revisionPtr revIDLastSave="0" documentId="13_ncr:1_{E097EEBF-A866-4002-AFE3-AE85A391B8B6}" xr6:coauthVersionLast="36" xr6:coauthVersionMax="36" xr10:uidLastSave="{00000000-0000-0000-0000-000000000000}"/>
  <bookViews>
    <workbookView xWindow="0" yWindow="0" windowWidth="24000" windowHeight="8580" xr2:uid="{8E4A5D52-62F2-4C7F-990F-841442795ED6}"/>
  </bookViews>
  <sheets>
    <sheet name="P &amp; L Statement" sheetId="1" r:id="rId1"/>
    <sheet name="Note 30" sheetId="2" r:id="rId2"/>
    <sheet name="Note 31" sheetId="3" r:id="rId3"/>
    <sheet name="Note 32" sheetId="5" r:id="rId4"/>
    <sheet name="Note 34" sheetId="6" r:id="rId5"/>
    <sheet name="Note 35" sheetId="7" r:id="rId6"/>
    <sheet name="Note 36" sheetId="8" r:id="rId7"/>
    <sheet name="Note 37" sheetId="9" r:id="rId8"/>
    <sheet name="Note 37(a)" sheetId="10" r:id="rId9"/>
    <sheet name="Note 37(c)" sheetId="11" r:id="rId10"/>
    <sheet name="Note 37(b)" sheetId="12" r:id="rId11"/>
    <sheet name="Note 39(A) Equity" sheetId="13" r:id="rId12"/>
    <sheet name="Note 39J" sheetId="16" r:id="rId13"/>
    <sheet name="Note 39K" sheetId="17" r:id="rId14"/>
    <sheet name="Note M,N,O" sheetId="18" r:id="rId15"/>
  </sheets>
  <externalReferences>
    <externalReference r:id="rId16"/>
    <externalReference r:id="rId17"/>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7" i="18" l="1"/>
  <c r="F52" i="18"/>
  <c r="F51" i="18"/>
  <c r="D38" i="18"/>
  <c r="C38" i="18"/>
  <c r="D33" i="18"/>
  <c r="C33" i="18"/>
  <c r="D27" i="18"/>
  <c r="C27" i="18"/>
  <c r="D10" i="18"/>
  <c r="C10" i="18"/>
  <c r="D9" i="18"/>
  <c r="C9" i="18"/>
  <c r="D6" i="18"/>
  <c r="D7" i="18" s="1"/>
  <c r="C6" i="18"/>
  <c r="C7" i="18" s="1"/>
  <c r="D5" i="18"/>
  <c r="C5" i="18"/>
  <c r="D4" i="18"/>
  <c r="C4" i="18"/>
  <c r="H40" i="17"/>
  <c r="G40" i="17"/>
  <c r="F40" i="17"/>
  <c r="E40" i="17"/>
  <c r="C40" i="17"/>
  <c r="G39" i="17"/>
  <c r="I40" i="17" s="1"/>
  <c r="D39" i="17"/>
  <c r="C19" i="17" s="1"/>
  <c r="H36" i="17"/>
  <c r="F36" i="17"/>
  <c r="E36" i="17"/>
  <c r="D36" i="17"/>
  <c r="C36" i="17"/>
  <c r="G35" i="17"/>
  <c r="G36" i="17" s="1"/>
  <c r="D35" i="17"/>
  <c r="B31" i="17"/>
  <c r="E25" i="17"/>
  <c r="C25" i="17"/>
  <c r="J23" i="17"/>
  <c r="F23" i="17"/>
  <c r="K23" i="17" s="1"/>
  <c r="D23" i="17"/>
  <c r="K22" i="17"/>
  <c r="F22" i="17"/>
  <c r="D22" i="17"/>
  <c r="F18" i="17"/>
  <c r="F20" i="17" s="1"/>
  <c r="D18" i="17"/>
  <c r="D20" i="17" s="1"/>
  <c r="E16" i="17"/>
  <c r="C16" i="17"/>
  <c r="J14" i="17"/>
  <c r="F14" i="17"/>
  <c r="D14" i="17"/>
  <c r="I14" i="17" s="1"/>
  <c r="I13" i="17"/>
  <c r="F13" i="17"/>
  <c r="J13" i="17" s="1"/>
  <c r="D13" i="17"/>
  <c r="J12" i="17"/>
  <c r="F12" i="17"/>
  <c r="F16" i="17" s="1"/>
  <c r="J16" i="17" s="1"/>
  <c r="D12" i="17"/>
  <c r="I12" i="17" s="1"/>
  <c r="E10" i="17"/>
  <c r="D10" i="17"/>
  <c r="E9" i="17"/>
  <c r="F15" i="17" s="1"/>
  <c r="J15" i="17" s="1"/>
  <c r="C9" i="17"/>
  <c r="D15" i="17" s="1"/>
  <c r="F8" i="17"/>
  <c r="F10" i="17" s="1"/>
  <c r="D8" i="17"/>
  <c r="F6" i="17"/>
  <c r="E6" i="17"/>
  <c r="E5" i="17"/>
  <c r="E4" i="17"/>
  <c r="F31" i="17" s="1"/>
  <c r="C4" i="17"/>
  <c r="C31" i="17" s="1"/>
  <c r="B4" i="17"/>
  <c r="D43" i="16"/>
  <c r="D42" i="16"/>
  <c r="C42" i="16"/>
  <c r="C41" i="16"/>
  <c r="D40" i="16"/>
  <c r="C40" i="16"/>
  <c r="D39" i="16"/>
  <c r="C39" i="16"/>
  <c r="D38" i="16"/>
  <c r="D41" i="16" s="1"/>
  <c r="C38" i="16"/>
  <c r="D35" i="16"/>
  <c r="C35" i="16"/>
  <c r="D34" i="16"/>
  <c r="C34" i="16"/>
  <c r="D28" i="16"/>
  <c r="C28" i="16"/>
  <c r="B28" i="16"/>
  <c r="B27" i="16"/>
  <c r="B26" i="16"/>
  <c r="B25" i="16"/>
  <c r="C20" i="16"/>
  <c r="C19" i="16"/>
  <c r="C18" i="16"/>
  <c r="D17" i="16"/>
  <c r="D24" i="16" s="1"/>
  <c r="D33" i="16" s="1"/>
  <c r="D37" i="16" s="1"/>
  <c r="C17" i="16"/>
  <c r="C24" i="16" s="1"/>
  <c r="C33" i="16" s="1"/>
  <c r="C37" i="16" s="1"/>
  <c r="D11" i="16"/>
  <c r="C11" i="16"/>
  <c r="D7" i="16"/>
  <c r="C7" i="16"/>
  <c r="B7" i="16"/>
  <c r="B17" i="16" s="1"/>
  <c r="B24" i="16" s="1"/>
  <c r="B33" i="16" s="1"/>
  <c r="C11" i="18" l="1"/>
  <c r="C13" i="18" s="1"/>
  <c r="D11" i="18"/>
  <c r="D13" i="18" s="1"/>
  <c r="I15" i="17"/>
  <c r="D16" i="17"/>
  <c r="I16" i="17" s="1"/>
  <c r="D24" i="17"/>
  <c r="J24" i="17" s="1"/>
  <c r="C20" i="17"/>
  <c r="C10" i="17"/>
  <c r="D40" i="17"/>
  <c r="J22" i="17"/>
  <c r="E19" i="17"/>
  <c r="E20" i="17" l="1"/>
  <c r="F24" i="17"/>
  <c r="D25" i="17"/>
  <c r="J25" i="17" s="1"/>
  <c r="K24" i="17" l="1"/>
  <c r="F25" i="17"/>
  <c r="K25"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Sakshi  Singhal</author>
  </authors>
  <commentList>
    <comment ref="J5" authorId="0" shapeId="0" xr:uid="{81B5CBC6-1250-4313-91EC-4B7F7D65A645}">
      <text>
        <r>
          <rPr>
            <b/>
            <sz val="9"/>
            <color indexed="81"/>
            <rFont val="Tahoma"/>
            <family val="2"/>
          </rPr>
          <t>Sakshi  Singhal:</t>
        </r>
        <r>
          <rPr>
            <sz val="9"/>
            <color indexed="81"/>
            <rFont val="Tahoma"/>
            <family val="2"/>
          </rPr>
          <t xml:space="preserve">
shifted to Spares due to Govt Audit Observation. Restored due to jerath sir confirmation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Sakshi  Singhal</author>
  </authors>
  <commentList>
    <comment ref="L8" authorId="0" shapeId="0" xr:uid="{BDB842EF-9344-49E4-857E-8065B3FCFCDB}">
      <text>
        <r>
          <rPr>
            <b/>
            <sz val="9"/>
            <color indexed="81"/>
            <rFont val="Tahoma"/>
            <family val="2"/>
          </rPr>
          <t>Sakshi  Singhal:</t>
        </r>
        <r>
          <rPr>
            <sz val="9"/>
            <color indexed="81"/>
            <rFont val="Tahoma"/>
            <family val="2"/>
          </rPr>
          <t xml:space="preserve">
Pension to be added</t>
        </r>
      </text>
    </comment>
  </commentList>
</comments>
</file>

<file path=xl/sharedStrings.xml><?xml version="1.0" encoding="utf-8"?>
<sst xmlns="http://schemas.openxmlformats.org/spreadsheetml/2006/main" count="721" uniqueCount="393">
  <si>
    <t>BEML LIMITED</t>
  </si>
  <si>
    <t>BEML SOUDHA, 23/1, 4TH MAIN ROAD, S.R. NAGAR, BENGALURU-560027</t>
  </si>
  <si>
    <r>
      <t>(</t>
    </r>
    <r>
      <rPr>
        <sz val="10"/>
        <rFont val="Rupee Foradian"/>
        <family val="2"/>
      </rPr>
      <t xml:space="preserve">` </t>
    </r>
    <r>
      <rPr>
        <sz val="10"/>
        <rFont val="Calibri"/>
        <family val="2"/>
        <scheme val="minor"/>
      </rPr>
      <t>in Lakhs)</t>
    </r>
    <r>
      <rPr>
        <sz val="10"/>
        <rFont val="Rupee Foradian"/>
        <family val="2"/>
      </rPr>
      <t xml:space="preserve"> </t>
    </r>
  </si>
  <si>
    <t>Particulars</t>
  </si>
  <si>
    <t>Note No</t>
  </si>
  <si>
    <t>CORPORATE</t>
  </si>
  <si>
    <t>BANGALORE</t>
  </si>
  <si>
    <t>PALAKKAD</t>
  </si>
  <si>
    <t>EM DIVISION</t>
  </si>
  <si>
    <t>H&amp;P</t>
  </si>
  <si>
    <t>TRUCK</t>
  </si>
  <si>
    <t>ENGINE</t>
  </si>
  <si>
    <t>MARKETING</t>
  </si>
  <si>
    <t>TOTAL (31.03.2022)</t>
  </si>
  <si>
    <t>TOTAL (31.03.2021)</t>
  </si>
  <si>
    <t>Revenues:</t>
  </si>
  <si>
    <t xml:space="preserve">I </t>
  </si>
  <si>
    <t xml:space="preserve">Revenue from operations </t>
  </si>
  <si>
    <t>II</t>
  </si>
  <si>
    <t>Other income</t>
  </si>
  <si>
    <t>III</t>
  </si>
  <si>
    <t>Total Income (I+II)</t>
  </si>
  <si>
    <t>IV</t>
  </si>
  <si>
    <t>Expenses:</t>
  </si>
  <si>
    <t>Cost of materials consumed</t>
  </si>
  <si>
    <t>Purchase of stock-in-trade</t>
  </si>
  <si>
    <t>Changes in inventories of finished goods, stock-in-trade and work-in-progress</t>
  </si>
  <si>
    <t>Employee benefits expense</t>
  </si>
  <si>
    <t>Finance costs</t>
  </si>
  <si>
    <t>Depreciation and amortization expense</t>
  </si>
  <si>
    <t>3,5</t>
  </si>
  <si>
    <t>Other expenses</t>
  </si>
  <si>
    <t>Total Expenses (IV)</t>
  </si>
  <si>
    <t>V</t>
  </si>
  <si>
    <t>Profit / (Loss) before exceptional items and tax (III-IV)</t>
  </si>
  <si>
    <t>VI</t>
  </si>
  <si>
    <t>Add/ (Less) : Exceptional items</t>
  </si>
  <si>
    <t>VII</t>
  </si>
  <si>
    <t>Profit / (Loss) before tax (V-VI)</t>
  </si>
  <si>
    <t>VIII</t>
  </si>
  <si>
    <t>Tax expense:</t>
  </si>
  <si>
    <t>(1) Current tax</t>
  </si>
  <si>
    <t>(2) MAT credit entitlement</t>
  </si>
  <si>
    <t>(3) Deferred tax</t>
  </si>
  <si>
    <t>IX</t>
  </si>
  <si>
    <t>Profit / (Loss) for the year from continuing operations (VII-VIII)</t>
  </si>
  <si>
    <t>X</t>
  </si>
  <si>
    <t>Profit / (Loss) from discontinuing operations</t>
  </si>
  <si>
    <t>XI</t>
  </si>
  <si>
    <t>Tax expense of discontinued operations</t>
  </si>
  <si>
    <t>XII</t>
  </si>
  <si>
    <t>Profit / (Loss) from discontinued operations (after tax) (X-XI)</t>
  </si>
  <si>
    <t>XIII</t>
  </si>
  <si>
    <t>Profit / (Loss) for the year (IX+XII)</t>
  </si>
  <si>
    <t>XIV</t>
  </si>
  <si>
    <t>Other Comprehensive Income</t>
  </si>
  <si>
    <t>A(i) Items that will not be reclassified to profit or loss</t>
  </si>
  <si>
    <t>Re-measurement of defined benefit (liability) / asset</t>
  </si>
  <si>
    <t>(ii) Income tax relating to items that will not be reclassified to profit or loss</t>
  </si>
  <si>
    <t>B (i) Items that will be reclassified to profit or loss</t>
  </si>
  <si>
    <t>(ii) Income tax relating to items that will be reclassified to profit or loss</t>
  </si>
  <si>
    <t>XV</t>
  </si>
  <si>
    <t>Total Comprehensive Income for the year (XIII+XIV)</t>
  </si>
  <si>
    <t>XVI</t>
  </si>
  <si>
    <r>
      <t>Earnings per equity share: (</t>
    </r>
    <r>
      <rPr>
        <sz val="10"/>
        <rFont val="Rupee Foradian"/>
        <family val="2"/>
      </rPr>
      <t>`</t>
    </r>
    <r>
      <rPr>
        <sz val="10"/>
        <rFont val="Calibri"/>
        <family val="2"/>
      </rPr>
      <t xml:space="preserve">10/- each) in </t>
    </r>
    <r>
      <rPr>
        <sz val="10"/>
        <rFont val="Rupee Foradian"/>
        <family val="2"/>
      </rPr>
      <t>`</t>
    </r>
  </si>
  <si>
    <t>39(A)</t>
  </si>
  <si>
    <t>Basic and diluted</t>
  </si>
  <si>
    <t>Revenue from Operations</t>
  </si>
  <si>
    <t>(a) sale of products 
(including excise duty as applicable)</t>
  </si>
  <si>
    <t xml:space="preserve">     Earth Moving Equipment</t>
  </si>
  <si>
    <t xml:space="preserve">     Rail &amp; Metro Products</t>
  </si>
  <si>
    <t xml:space="preserve">     Defence Products</t>
  </si>
  <si>
    <t xml:space="preserve">     Traded Goods</t>
  </si>
  <si>
    <t xml:space="preserve">     Spare Parts</t>
  </si>
  <si>
    <t xml:space="preserve">     Wind Energy</t>
  </si>
  <si>
    <t xml:space="preserve">     Sale of Scrap</t>
  </si>
  <si>
    <t>Sub-total (a)</t>
  </si>
  <si>
    <t>(b) sale as per IND AS 115</t>
  </si>
  <si>
    <t>Sub-total (b)</t>
  </si>
  <si>
    <t>(c) sale of services;</t>
  </si>
  <si>
    <t xml:space="preserve">    Equipment Servicing</t>
  </si>
  <si>
    <t>Sub-total (c )</t>
  </si>
  <si>
    <t>Sub-total (a+b+c)</t>
  </si>
  <si>
    <t>(d) other operating revenues</t>
  </si>
  <si>
    <t>Provisions written back :</t>
  </si>
  <si>
    <t xml:space="preserve"> - Doubtful trade receivables &amp; advances</t>
  </si>
  <si>
    <t xml:space="preserve"> - Onerous contract</t>
  </si>
  <si>
    <t xml:space="preserve"> - Inventory</t>
  </si>
  <si>
    <t xml:space="preserve"> - Warranty and unexpired obligation</t>
  </si>
  <si>
    <t xml:space="preserve"> - others</t>
  </si>
  <si>
    <t>Export incentives</t>
  </si>
  <si>
    <t>Liabilities written back</t>
  </si>
  <si>
    <t>Insurance claims</t>
  </si>
  <si>
    <t>Recovery from Suppliers</t>
  </si>
  <si>
    <t>Others</t>
  </si>
  <si>
    <t>Sub-total (d)</t>
  </si>
  <si>
    <t>(e) Inter Segment Sales</t>
  </si>
  <si>
    <t>Revenue from operations (a+b+c+d+e)</t>
  </si>
  <si>
    <t>Other Income</t>
  </si>
  <si>
    <t>Interest Income</t>
  </si>
  <si>
    <t>- From Banks</t>
  </si>
  <si>
    <t>- From Deposits</t>
  </si>
  <si>
    <t>- From Inter Corporate Loans</t>
  </si>
  <si>
    <t>- From Loans to Subsidiary</t>
  </si>
  <si>
    <t>- From Income tax refund</t>
  </si>
  <si>
    <t>- Finance income on lease deposits</t>
  </si>
  <si>
    <t>- Others</t>
  </si>
  <si>
    <t>Government grant income</t>
  </si>
  <si>
    <t>Dividend Income</t>
  </si>
  <si>
    <t xml:space="preserve">  - Dividend Received from Subsidiary</t>
  </si>
  <si>
    <t xml:space="preserve">  - Other Dividends</t>
  </si>
  <si>
    <t>Net gain on sale of property, plant and equipment</t>
  </si>
  <si>
    <t>Foreign exchange gain</t>
  </si>
  <si>
    <t>IND AS adj FE gain</t>
  </si>
  <si>
    <t>Transfer from / to FE difference</t>
  </si>
  <si>
    <t>Foreign exchange (loss) / gain</t>
  </si>
  <si>
    <t>Other non-operating income (net of expenses directly attributable to such income)</t>
  </si>
  <si>
    <t>Total</t>
  </si>
  <si>
    <t>Opening Stock</t>
  </si>
  <si>
    <t xml:space="preserve">  - Raw Material</t>
  </si>
  <si>
    <t xml:space="preserve">  - Spares</t>
  </si>
  <si>
    <t>Add: Purchases</t>
  </si>
  <si>
    <t>Closing stock</t>
  </si>
  <si>
    <t xml:space="preserve">Opening Stock </t>
  </si>
  <si>
    <t>Finished goods</t>
  </si>
  <si>
    <t>Work-in-progress</t>
  </si>
  <si>
    <t>Scrap</t>
  </si>
  <si>
    <t>Reversal of Opening ED on Finished goods</t>
  </si>
  <si>
    <t>Reversal of Opening ED on Scrap</t>
  </si>
  <si>
    <t>Transferred to division</t>
  </si>
  <si>
    <t>Closing Stock</t>
  </si>
  <si>
    <t>(Increase) / Decrease</t>
  </si>
  <si>
    <t>Salaries, Wages &amp; Bonus</t>
  </si>
  <si>
    <t xml:space="preserve">Leave Salary </t>
  </si>
  <si>
    <t>Contribution to:</t>
  </si>
  <si>
    <t xml:space="preserve">  - Gratuity Fund</t>
  </si>
  <si>
    <t xml:space="preserve">  - Provident Fund and Other Funds</t>
  </si>
  <si>
    <t>Post retirement medical scheme</t>
  </si>
  <si>
    <t>Staff welfare expenses</t>
  </si>
  <si>
    <t xml:space="preserve"> -Less receipts</t>
  </si>
  <si>
    <t>Net staff welfare expenses</t>
  </si>
  <si>
    <t>Interest expense</t>
  </si>
  <si>
    <t>On Cash Credit &amp; Short term loans</t>
  </si>
  <si>
    <t>On Long Term Loans</t>
  </si>
  <si>
    <t>On Commercial paper</t>
  </si>
  <si>
    <t xml:space="preserve">On Non-convertible Debentures </t>
  </si>
  <si>
    <t>On Inter Corporate Loans</t>
  </si>
  <si>
    <t>On MSE vendors</t>
  </si>
  <si>
    <t>Unwinding of discount on Interest free loan</t>
  </si>
  <si>
    <t>Interest on ROU asset</t>
  </si>
  <si>
    <t>Rent</t>
  </si>
  <si>
    <t>IND AS Rent</t>
  </si>
  <si>
    <t>Hire Charges</t>
  </si>
  <si>
    <t>Repairs &amp; Maintenance</t>
  </si>
  <si>
    <t xml:space="preserve">  Machinery &amp; Equipment</t>
  </si>
  <si>
    <t xml:space="preserve">  Buildings</t>
  </si>
  <si>
    <t xml:space="preserve">  Others</t>
  </si>
  <si>
    <t>Stationery</t>
  </si>
  <si>
    <t>Insurance</t>
  </si>
  <si>
    <t>Rates &amp; Taxes</t>
  </si>
  <si>
    <t>Bank guarantee fee and other charges</t>
  </si>
  <si>
    <t>Communication expenses</t>
  </si>
  <si>
    <t>Commission on sales</t>
  </si>
  <si>
    <t>Remuneration to Auditors</t>
  </si>
  <si>
    <t>Legal &amp; Professional Charges</t>
  </si>
  <si>
    <t>Interest on Gratuity Payment</t>
  </si>
  <si>
    <t>Travelling Expenses</t>
  </si>
  <si>
    <t>Publicity &amp; Public Relations</t>
  </si>
  <si>
    <t>Loss on sale of property, plant and equipment</t>
  </si>
  <si>
    <t>Bad Debts w/off (Other Contractual Deductions)</t>
  </si>
  <si>
    <t>Defects &amp; Spoilages</t>
  </si>
  <si>
    <t>Works Contract Expenses</t>
  </si>
  <si>
    <t>Expenses on Maintenance Contract</t>
  </si>
  <si>
    <t>Freight charges</t>
  </si>
  <si>
    <t>Expenditure on CSR Activities</t>
  </si>
  <si>
    <t>Excise duty on sales</t>
  </si>
  <si>
    <t>Excise duty on increase / (decrease) in Stock</t>
  </si>
  <si>
    <t>Liquidated damages &amp; peanllty written off</t>
  </si>
  <si>
    <t>Foreign Exchange Difference</t>
  </si>
  <si>
    <t>Buyer's credit Ind AS adj</t>
  </si>
  <si>
    <t>Transfer from / to FE gain</t>
  </si>
  <si>
    <t>Foreign exchange loss / (gain)</t>
  </si>
  <si>
    <t xml:space="preserve">Miscellaneous expenses </t>
  </si>
  <si>
    <t>Inter Common Services</t>
  </si>
  <si>
    <t>Direct Expenses</t>
  </si>
  <si>
    <t>37(a)</t>
  </si>
  <si>
    <t>Consumption of stores and spare parts</t>
  </si>
  <si>
    <t>Consumable Tools</t>
  </si>
  <si>
    <t>Power and fuel</t>
  </si>
  <si>
    <t>Marine Insurance</t>
  </si>
  <si>
    <t>Product Design, Testing and Other Direct Expenses</t>
  </si>
  <si>
    <t>Prov Sundry Direct Charges</t>
  </si>
  <si>
    <t>Freight Clg</t>
  </si>
  <si>
    <t>Sub-Contract Expenses</t>
  </si>
  <si>
    <t>Provision -Expenses Direct</t>
  </si>
  <si>
    <t>Royalty</t>
  </si>
  <si>
    <t>Warranty Expenses</t>
  </si>
  <si>
    <t>37(b)</t>
  </si>
  <si>
    <t>Warranty &amp; Unexpired Obligations</t>
  </si>
  <si>
    <t>Less: Transfers</t>
  </si>
  <si>
    <t>Provisions</t>
  </si>
  <si>
    <t>37(c)</t>
  </si>
  <si>
    <t xml:space="preserve"> Obsolescence/Surplus</t>
  </si>
  <si>
    <t xml:space="preserve"> OBSOLESCENCE - SPARE</t>
  </si>
  <si>
    <t>Provision for Obsolescence</t>
  </si>
  <si>
    <t>Provision for Onerous Contract</t>
  </si>
  <si>
    <t>Provision for doubtful trade receivables &amp; advances</t>
  </si>
  <si>
    <t xml:space="preserve"> prov for dout ADV</t>
  </si>
  <si>
    <t>Provision for Pending Legal cases</t>
  </si>
  <si>
    <t xml:space="preserve"> prov-doubt debts Oth</t>
  </si>
  <si>
    <t xml:space="preserve"> Prov LA-. Eqpts</t>
  </si>
  <si>
    <t xml:space="preserve"> Prov LA-.Spares</t>
  </si>
  <si>
    <t>Provision for diminution in value of Current Investment</t>
  </si>
  <si>
    <t>Provision for diminution in value of Non-current Investment</t>
  </si>
  <si>
    <t>Provision For Export- Promotion Expenses</t>
  </si>
  <si>
    <t>Grand Total</t>
  </si>
  <si>
    <t xml:space="preserve">Statement of Profit and Loss </t>
  </si>
  <si>
    <t>Statement of Changes in Equity for the year ended 31.03.2022</t>
  </si>
  <si>
    <t>A. Equity share capital - Current reporting period:</t>
  </si>
  <si>
    <t>`</t>
  </si>
  <si>
    <t>No. of shares</t>
  </si>
  <si>
    <t>Amount</t>
  </si>
  <si>
    <t>Balance as on 01.04.2021</t>
  </si>
  <si>
    <t>Changes in equity share capital during the year</t>
  </si>
  <si>
    <t>Balance as on 31.03.2022</t>
  </si>
  <si>
    <t>B. Other equity</t>
  </si>
  <si>
    <t>Reserves and Surplus</t>
  </si>
  <si>
    <t>Items of OCI</t>
  </si>
  <si>
    <t>Nonimara Excellence Award Reserve</t>
  </si>
  <si>
    <t>Debenture Redemption Reserve</t>
  </si>
  <si>
    <t>Total Equity</t>
  </si>
  <si>
    <t>Capital Reserve</t>
  </si>
  <si>
    <t>Share Premium</t>
  </si>
  <si>
    <t>General Reserve</t>
  </si>
  <si>
    <t>Retained Earnings</t>
  </si>
  <si>
    <t>Other items of OCI</t>
  </si>
  <si>
    <t>Reinstatement Adjustment on account of prior period items</t>
  </si>
  <si>
    <t>Reinstated Balance as on 01.04.2020</t>
  </si>
  <si>
    <t>Reversal of PPA adj</t>
  </si>
  <si>
    <t xml:space="preserve">Profit / (Loss) for the year </t>
  </si>
  <si>
    <t>Other Comprehensive Income for the year</t>
  </si>
  <si>
    <t>Total comprehensive income for the year</t>
  </si>
  <si>
    <t xml:space="preserve">Transfer to </t>
  </si>
  <si>
    <t xml:space="preserve"> - General Reserve/Retained Earnings</t>
  </si>
  <si>
    <t>Transaction with owners</t>
  </si>
  <si>
    <t xml:space="preserve"> - Dividend</t>
  </si>
  <si>
    <t xml:space="preserve"> - Interim Dividend</t>
  </si>
  <si>
    <t xml:space="preserve"> - Tax on Dividend</t>
  </si>
  <si>
    <t>As per our report of even date attached</t>
  </si>
  <si>
    <t>For and on behalf of the  Board of Directors</t>
  </si>
  <si>
    <t>For SUNDARAM &amp; SRINIVASAN</t>
  </si>
  <si>
    <t>Chartered Accountants</t>
  </si>
  <si>
    <t>Partner</t>
  </si>
  <si>
    <t xml:space="preserve">Director (Finance) </t>
  </si>
  <si>
    <t xml:space="preserve">Chairman &amp; Managing Director </t>
  </si>
  <si>
    <t>Date : 27.05.2022</t>
  </si>
  <si>
    <t>Company Secretary</t>
  </si>
  <si>
    <t>Corporate office</t>
  </si>
  <si>
    <t>Bangalore complex</t>
  </si>
  <si>
    <t>Palakkad complex</t>
  </si>
  <si>
    <t>EM Division</t>
  </si>
  <si>
    <t>H&amp;P Division</t>
  </si>
  <si>
    <t>Truck Division</t>
  </si>
  <si>
    <t>Engine Division</t>
  </si>
  <si>
    <t>Marketing Division</t>
  </si>
  <si>
    <t>EM Division (Dep of Lease Land)</t>
  </si>
  <si>
    <t xml:space="preserve">Firm Registration Number: </t>
  </si>
  <si>
    <t xml:space="preserve">Membership No.: </t>
  </si>
  <si>
    <t xml:space="preserve">Place: </t>
  </si>
  <si>
    <t>(DIN )</t>
  </si>
  <si>
    <t>NAME</t>
  </si>
  <si>
    <t>J.</t>
  </si>
  <si>
    <t>Ind AS 116 - Leases</t>
  </si>
  <si>
    <t>a)</t>
  </si>
  <si>
    <t>The Company as a lessee</t>
  </si>
  <si>
    <t>The Company's significant leasing arrangements are in respect of operating leases and  leased office premises. These lease arrangements, run for a period of 3 Years to 10 Years and are generally renewable by mutual consent.</t>
  </si>
  <si>
    <t>Future minimum lease payments under non-cancellable operating leases are summarised below:</t>
  </si>
  <si>
    <t>Not later than one year</t>
  </si>
  <si>
    <t>Later than one year but not later than five years</t>
  </si>
  <si>
    <t>Later than five years</t>
  </si>
  <si>
    <t>Total operating lease commitments</t>
  </si>
  <si>
    <t>b)</t>
  </si>
  <si>
    <t>The Company as a lessor</t>
  </si>
  <si>
    <t>The Company provides cars to employees who are eligible and enroll into such a scheme after completion of a specific period of service. Such leases are non-cancellable in nature and have been classified as operating leases.</t>
  </si>
  <si>
    <t>Below are the details of carrying amounts of such vehicles recorded as property, plant and equipment:</t>
  </si>
  <si>
    <t>Carrying value of assets</t>
  </si>
  <si>
    <t>Accumulated depreciation</t>
  </si>
  <si>
    <t>Depreciation expense during the year</t>
  </si>
  <si>
    <t>Future minimum lease receipts under non-cancellable operating leases in respect of leased cars are summarised below:</t>
  </si>
  <si>
    <t>c)</t>
  </si>
  <si>
    <t>Lease income and expenditure</t>
  </si>
  <si>
    <t>The gross amounts of operating lease income and expenditure recognised in profit or loss is as below.</t>
  </si>
  <si>
    <t>Lease income</t>
  </si>
  <si>
    <t>Lease expenses</t>
  </si>
  <si>
    <t>d)</t>
  </si>
  <si>
    <t>Impact of IND AS 116 - RoU Assets</t>
  </si>
  <si>
    <t>Depreciation on RoU Assets during the year</t>
  </si>
  <si>
    <t>Finance Cost of Lease Liability</t>
  </si>
  <si>
    <t>Gross value of RoU Assets</t>
  </si>
  <si>
    <t>Net Book Value of Rou Assets</t>
  </si>
  <si>
    <t>Lease Liability as of 31st March</t>
  </si>
  <si>
    <t>Impact on Profitability in the current year</t>
  </si>
  <si>
    <t>K.</t>
  </si>
  <si>
    <t>Fair values and measurement principles</t>
  </si>
  <si>
    <t>The carrying value and fair value of financial instruments by category are as follows:</t>
  </si>
  <si>
    <r>
      <t>(</t>
    </r>
    <r>
      <rPr>
        <sz val="10"/>
        <color theme="1"/>
        <rFont val="Rupee Foradian"/>
        <family val="2"/>
      </rPr>
      <t xml:space="preserve">` </t>
    </r>
    <r>
      <rPr>
        <sz val="10"/>
        <color theme="1"/>
        <rFont val="Calibri"/>
        <family val="2"/>
        <scheme val="minor"/>
      </rPr>
      <t>in Lakhs)</t>
    </r>
    <r>
      <rPr>
        <sz val="10"/>
        <color theme="1"/>
        <rFont val="Rupee Foradian"/>
        <family val="2"/>
      </rPr>
      <t xml:space="preserve"> </t>
    </r>
  </si>
  <si>
    <t>Carrying amounts</t>
  </si>
  <si>
    <t>Fair value through profit or loss</t>
  </si>
  <si>
    <t>Other Financial Assets - Amortised Cost</t>
  </si>
  <si>
    <t>Financial assets measured at fair value:</t>
  </si>
  <si>
    <t>CCIRS instrument</t>
  </si>
  <si>
    <t>Forward exchange contracts</t>
  </si>
  <si>
    <t>Financial assets not measured at fair value:</t>
  </si>
  <si>
    <t>Investments accounting at cost and not under purview of Ind AS 109 Financial instruments hence excluded from the table.</t>
  </si>
  <si>
    <t>Loans</t>
  </si>
  <si>
    <t>Trade receivables</t>
  </si>
  <si>
    <t>Cash and cash equivalents</t>
  </si>
  <si>
    <t>Other financial assets</t>
  </si>
  <si>
    <t>Financial liabilities measured at fair value:</t>
  </si>
  <si>
    <t>Financial liabilities not measured at fair value:</t>
  </si>
  <si>
    <t>Borrowings</t>
  </si>
  <si>
    <t>Trade payables</t>
  </si>
  <si>
    <t>Other financial liabilities</t>
  </si>
  <si>
    <t xml:space="preserve"> The Company has not disclosed the fair values for financial instruments, because their carrying amounts are a reasonable approximation of fair value.</t>
  </si>
  <si>
    <t>The following table shows the fair values of assets and liabilities including their levels in the fair value hierarchy. It does not include fair value information for assets and liabilities not measured at fair value if the carrying amount is a reasonable approximation of fair value. The Company's use of quoted market prices (Level 1), valuation model using observable market information as inputs (Level 2) and valuation models without observable market information as inputs (Level 3) in the valuation of securities and contracts by type of issuer was as follows:</t>
  </si>
  <si>
    <t>Level 1</t>
  </si>
  <si>
    <t>Level 2</t>
  </si>
  <si>
    <t>Level 3</t>
  </si>
  <si>
    <t>Measurement of fair values</t>
  </si>
  <si>
    <t>Valuation techniques and significant unobservable inputs:</t>
  </si>
  <si>
    <t>Valuation technique</t>
  </si>
  <si>
    <t>Significant unobservable inputs</t>
  </si>
  <si>
    <t>The fair values is determined using unquoted forward exchange rates at the reporting date.</t>
  </si>
  <si>
    <t>Not applicable</t>
  </si>
  <si>
    <t>Transfers between the fair value hierarchy</t>
  </si>
  <si>
    <t>There were no transfers in either direction in the fair value hierarchy during the year 2021-22.</t>
  </si>
  <si>
    <t>M.</t>
  </si>
  <si>
    <t>Capital Management</t>
  </si>
  <si>
    <t>The Company strives  to maintain a strong capital base so as to maintain investor, creditor and market confidence and to sustain future development of the business. Management monitors the return on capital as well as the level of dividends to ordinary shareholders. The board of directors seeks to maintain a balance between the higher returns and levels of borrowings and the advantages and security afforded by a sound capital position.</t>
  </si>
  <si>
    <t>The Company’s adjusted net debt to equity ratio is as follows.</t>
  </si>
  <si>
    <r>
      <t xml:space="preserve">Total borrowings </t>
    </r>
    <r>
      <rPr>
        <vertAlign val="superscript"/>
        <sz val="10"/>
        <rFont val="Calibri"/>
        <family val="2"/>
        <scheme val="minor"/>
      </rPr>
      <t>1</t>
    </r>
  </si>
  <si>
    <r>
      <t xml:space="preserve">Less: Cash and bank balances </t>
    </r>
    <r>
      <rPr>
        <vertAlign val="superscript"/>
        <sz val="10"/>
        <rFont val="Calibri"/>
        <family val="2"/>
        <scheme val="minor"/>
      </rPr>
      <t>2</t>
    </r>
  </si>
  <si>
    <t>Adjusted net debt</t>
  </si>
  <si>
    <t>Total equity</t>
  </si>
  <si>
    <t>Less: Other components of equity</t>
  </si>
  <si>
    <t>Adjusted equity</t>
  </si>
  <si>
    <t>Adjusted net debt to adjusted equity ratio</t>
  </si>
  <si>
    <r>
      <rPr>
        <vertAlign val="superscript"/>
        <sz val="10"/>
        <rFont val="Calibri"/>
        <family val="2"/>
        <scheme val="minor"/>
      </rPr>
      <t>1</t>
    </r>
    <r>
      <rPr>
        <sz val="10"/>
        <rFont val="Calibri"/>
        <family val="2"/>
        <scheme val="minor"/>
      </rPr>
      <t xml:space="preserve"> Total borrowings comprises of long-term borrowings, short-term borrowing and bank overdraft facilities.
</t>
    </r>
    <r>
      <rPr>
        <vertAlign val="superscript"/>
        <sz val="10"/>
        <rFont val="Calibri"/>
        <family val="2"/>
        <scheme val="minor"/>
      </rPr>
      <t/>
    </r>
  </si>
  <si>
    <r>
      <rPr>
        <vertAlign val="superscript"/>
        <sz val="10"/>
        <rFont val="Calibri"/>
        <family val="2"/>
        <scheme val="minor"/>
      </rPr>
      <t>2</t>
    </r>
    <r>
      <rPr>
        <sz val="10"/>
        <rFont val="Calibri"/>
        <family val="2"/>
        <scheme val="minor"/>
      </rPr>
      <t xml:space="preserve"> Cash and bank balances comprises of cash in hand, cash at bank and term deposits with banks excluding consortium member balances in ESCROW account, as disclosed under Note 15 (b) and balances with bank as unclaimed dividend.</t>
    </r>
  </si>
  <si>
    <t>N.</t>
  </si>
  <si>
    <t>Derivatives</t>
  </si>
  <si>
    <t>Derivatives not designated as hedging instruments</t>
  </si>
  <si>
    <t>The Company uses foreign currency forward contracts to manage its exposure to foreign currency fluctuations. These forward contracts are used to hedge foreign currency payables and other future transactions. However, these foreign exchange forward contracts are not designated as qualifying hedge instruments and are entered into for periods consistent with foreign currency exposure of the underlying transactions, and are generally for a term of 3 months to 12 months.</t>
  </si>
  <si>
    <t xml:space="preserve">The Company has following outstanding forward contracts as on </t>
  </si>
  <si>
    <t>31 March 2022: JPY Nil (INR Nil) [Previous Year - JPY Nil (INR Nil)]</t>
  </si>
  <si>
    <t>31 March 2022: EUR Nil (INR Nil) [Previous Year - EUR Nil (INR Nil)]</t>
  </si>
  <si>
    <t>31 March 2022: USD Nil (INR Nil) [Previous Year: USD NIL (INR Nil)]</t>
  </si>
  <si>
    <t xml:space="preserve"> The fair value of foreign currency forward derivative is as below:</t>
  </si>
  <si>
    <t>INR</t>
  </si>
  <si>
    <t>Derivative assets</t>
  </si>
  <si>
    <t>Foreign exchange forward contracts (JPY)</t>
  </si>
  <si>
    <t>Foreign exchange forward contracts (EUR)</t>
  </si>
  <si>
    <t>Foreign exchange forward contracts (USD)</t>
  </si>
  <si>
    <t>Derivative liabilities</t>
  </si>
  <si>
    <r>
      <t xml:space="preserve">The Company has unhedged foreign currency exposure of </t>
    </r>
    <r>
      <rPr>
        <sz val="10"/>
        <rFont val="Rupee Foradian"/>
        <family val="2"/>
      </rPr>
      <t>`</t>
    </r>
    <r>
      <rPr>
        <sz val="10"/>
        <rFont val="Calibri"/>
        <family val="2"/>
        <scheme val="minor"/>
      </rPr>
      <t xml:space="preserve">18807.94 Lakhs (31 March 2021:  </t>
    </r>
    <r>
      <rPr>
        <sz val="10"/>
        <rFont val="Rupee Foradian"/>
        <family val="2"/>
      </rPr>
      <t>`</t>
    </r>
    <r>
      <rPr>
        <sz val="10"/>
        <rFont val="Calibri"/>
        <family val="2"/>
        <scheme val="minor"/>
      </rPr>
      <t>18807.94 Lakhs) for payables as at reporting date.</t>
    </r>
  </si>
  <si>
    <t>The Company has applied the principles of Ind AS 109 for the measurement of derivative financial instruments and has classified such derivative contracts as at fair value through profit or loss.</t>
  </si>
  <si>
    <t>O</t>
  </si>
  <si>
    <t>Additional Disclosures :</t>
  </si>
  <si>
    <t>i.The company does not hold any benami property held under the Benami Transaction (prohibition ) Act, 1988 (clause 45), hence the reporting clause on benami property in not applicable.</t>
  </si>
  <si>
    <t>ii.The company does not fall under the willful defaulter category, hence the reporting clause on willful defaulter in not applicable.</t>
  </si>
  <si>
    <t>iii.The company has not transacted with struck off companies in MCA during the year.</t>
  </si>
  <si>
    <t xml:space="preserve">iv.The Company has complied with creation of charge and satisfaction of charge within the due dates and hence there are no non compliances to report. </t>
  </si>
  <si>
    <t>v.Disclosures to CSR Activities</t>
  </si>
  <si>
    <t>(a) amount required to be spent during the year,</t>
  </si>
  <si>
    <t>(b) amount of expenditure incurred,</t>
  </si>
  <si>
    <t>(c) shortfall at the end of the year,</t>
  </si>
  <si>
    <t>(d) total of previous years shortfall,</t>
  </si>
  <si>
    <t>(e) reason for shortfall,</t>
  </si>
  <si>
    <t>1. Contribution to Covid hospital Lucknow</t>
  </si>
  <si>
    <t>2. Mid-day meals to Akshaya Patra Foundation</t>
  </si>
  <si>
    <t>3. Donation to Foundation for Innovation Entrepreneurship Development Centre</t>
  </si>
  <si>
    <t>4. Donation to Foundation for Innovation and research in Science &amp; Technology</t>
  </si>
  <si>
    <t>5. Contribution to Kerala CM Distress Relief Fund</t>
  </si>
  <si>
    <t>6. Providing Education to Local Population</t>
  </si>
  <si>
    <t>7. Free Mobile Medical Service</t>
  </si>
  <si>
    <t>8. Establishing Mini Science centre</t>
  </si>
  <si>
    <t>9. Setting up Medical Oxygen plant at Govt Hospital KGF</t>
  </si>
  <si>
    <t>10. Mobile Medical Camp In near Villages</t>
  </si>
  <si>
    <t>(g) details of related party transactions, e.g., contribution to a trust controlled by the company in relation to CSR expenditure as per relevant Accounting Standard,</t>
  </si>
  <si>
    <t>(h) where a provision is made with respect to a liability incurred by entering into a contractual obligation, the movements in the provision during the year should be shown separately</t>
  </si>
  <si>
    <t>vi. There are no charges or satisfaction pending to be registered with ROC beyond statutory period.</t>
  </si>
  <si>
    <t>vii. Company has complied with the number of layers as prescribed under section 2(87) of Companies Act read with the companies (Restriction on number of layers).</t>
  </si>
  <si>
    <t>viii. During the current year as well as previous year, no funds have been advanced or loaned or invested (either from borrowed funds or share premium or any other sources or kind of funds) by the Company to or in any other persons or entities, including foreign entities (“Intermediaries”), with the understanding, whether recorded in writing or otherwise, that the Intermediary shall, whether, directly or indirectly lend or invest in other persons or entities identified in any manner whatsoever by or on behalf of the Company (“Ultimate Beneficiaries”) or provide any guarantee, security or the like on behalf of the Ultimate Beneficiaries.                                                                                                                                            During the current year as well as previous year, no funds have been received by the Company from any persons or entities, including foreign entities (“Funding Parties”), with the understanding, whether recorded in writing or otherwise, that the Company shall, whether, directly or indirectly, lend or invest in other persons or entities identified in any manner whatsoever by or on behalf of the Funding Party (“Ultimate Beneficiaries”) or provide any guarantee, security or the like on behalf of the Ultimate Beneficiaries.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</si>
</sst>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64" formatCode="_(* #,##0.00_);_(* \(#,##0.00\);_(* &quot;-&quot;??_);_(@_)"/>
    <numFmt numFmtId="170" formatCode="_(* #,##0_);_(* \(#,##0\);_(* &quot;-&quot;??_);_(@_)"/>
    <numFmt numFmtId="173" formatCode="dd\ mmmm\ yyyy"/>
  </numFmts>
  <fonts count="28">
    <font>
      <sz val="11"/>
      <color theme="1"/>
      <name val="Calibri"/>
      <family val="2"/>
      <scheme val="minor"/>
    </font>
    <font>
      <sz val="10"/>
      <name val="Calibri"/>
      <family val="2"/>
    </font>
    <font>
      <b/>
      <sz val="14"/>
      <name val="Calibri"/>
      <family val="2"/>
    </font>
    <font>
      <sz val="11"/>
      <name val="Calibri"/>
      <family val="2"/>
    </font>
    <font>
      <b/>
      <sz val="12"/>
      <name val="Calibri"/>
      <family val="2"/>
    </font>
    <font>
      <sz val="10"/>
      <name val="Calibri"/>
      <family val="2"/>
      <scheme val="minor"/>
    </font>
    <font>
      <sz val="10"/>
      <name val="Rupee Foradian"/>
      <family val="2"/>
    </font>
    <font>
      <b/>
      <sz val="10"/>
      <name val="Calibri"/>
      <family val="2"/>
    </font>
    <font>
      <sz val="11"/>
      <color indexed="8"/>
      <name val="Calibri"/>
      <family val="2"/>
    </font>
    <font>
      <b/>
      <sz val="10.5"/>
      <name val="Calibri"/>
      <family val="2"/>
    </font>
    <font>
      <b/>
      <sz val="11"/>
      <name val="Calibri"/>
      <family val="2"/>
    </font>
    <font>
      <sz val="10"/>
      <color rgb="FFFF0000"/>
      <name val="Calibri"/>
      <family val="2"/>
    </font>
    <font>
      <sz val="10"/>
      <name val="Arial"/>
      <family val="2"/>
    </font>
    <font>
      <b/>
      <sz val="9"/>
      <color indexed="81"/>
      <name val="Tahoma"/>
      <family val="2"/>
    </font>
    <font>
      <sz val="9"/>
      <color indexed="81"/>
      <name val="Tahoma"/>
      <family val="2"/>
    </font>
    <font>
      <sz val="11"/>
      <name val="Calibri"/>
      <family val="2"/>
      <scheme val="minor"/>
    </font>
    <font>
      <b/>
      <sz val="14"/>
      <name val="Calibri"/>
      <family val="2"/>
      <scheme val="minor"/>
    </font>
    <font>
      <b/>
      <sz val="11"/>
      <name val="Calibri"/>
      <family val="2"/>
      <scheme val="minor"/>
    </font>
    <font>
      <sz val="10"/>
      <color theme="1"/>
      <name val="Calibri"/>
      <family val="2"/>
      <scheme val="minor"/>
    </font>
    <font>
      <b/>
      <sz val="10"/>
      <color theme="1"/>
      <name val="Calibri"/>
      <family val="2"/>
      <scheme val="minor"/>
    </font>
    <font>
      <sz val="10"/>
      <color theme="1"/>
      <name val="Rupee Foradian"/>
      <family val="2"/>
    </font>
    <font>
      <b/>
      <sz val="10"/>
      <name val="Calibri"/>
      <family val="2"/>
      <scheme val="minor"/>
    </font>
    <font>
      <sz val="11"/>
      <name val="Times New Roman"/>
      <family val="1"/>
    </font>
    <font>
      <b/>
      <sz val="11"/>
      <name val="Times New Roman"/>
      <family val="1"/>
    </font>
    <font>
      <sz val="10"/>
      <color rgb="FFFF0000"/>
      <name val="Calibri"/>
      <family val="2"/>
      <scheme val="minor"/>
    </font>
    <font>
      <b/>
      <sz val="10"/>
      <color rgb="FFFF0000"/>
      <name val="Calibri"/>
      <family val="2"/>
      <scheme val="minor"/>
    </font>
    <font>
      <sz val="10"/>
      <color indexed="8"/>
      <name val="Calibri"/>
      <family val="2"/>
    </font>
    <font>
      <vertAlign val="superscript"/>
      <sz val="10"/>
      <name val="Calibri"/>
      <family val="2"/>
      <scheme val="minor"/>
    </font>
  </fonts>
  <fills count="7">
    <fill>
      <patternFill patternType="none"/>
    </fill>
    <fill>
      <patternFill patternType="gray125"/>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5" tint="0.59999389629810485"/>
        <bgColor indexed="64"/>
      </patternFill>
    </fill>
    <fill>
      <patternFill patternType="solid">
        <fgColor theme="7" tint="0.39997558519241921"/>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style="thin">
        <color indexed="64"/>
      </top>
      <bottom/>
      <diagonal/>
    </border>
    <border>
      <left style="thin">
        <color auto="1"/>
      </left>
      <right/>
      <top style="thin">
        <color auto="1"/>
      </top>
      <bottom style="thin">
        <color auto="1"/>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style="thin">
        <color indexed="64"/>
      </top>
      <bottom style="double">
        <color indexed="64"/>
      </bottom>
      <diagonal/>
    </border>
    <border>
      <left style="thin">
        <color auto="1"/>
      </left>
      <right/>
      <top style="thin">
        <color auto="1"/>
      </top>
      <bottom/>
      <diagonal/>
    </border>
  </borders>
  <cellStyleXfs count="7">
    <xf numFmtId="0" fontId="0" fillId="0" borderId="0"/>
    <xf numFmtId="164" fontId="8" fillId="0" borderId="0" applyFont="0" applyFill="0" applyBorder="0" applyAlignment="0" applyProtection="0"/>
    <xf numFmtId="0" fontId="12" fillId="0" borderId="0"/>
    <xf numFmtId="43" fontId="8" fillId="0" borderId="0" applyFont="0" applyFill="0" applyBorder="0" applyAlignment="0" applyProtection="0"/>
    <xf numFmtId="43" fontId="8" fillId="0" borderId="0" applyFont="0" applyFill="0" applyBorder="0" applyAlignment="0" applyProtection="0"/>
    <xf numFmtId="0" fontId="12" fillId="0" borderId="0"/>
    <xf numFmtId="0" fontId="12" fillId="0" borderId="0"/>
  </cellStyleXfs>
  <cellXfs count="304">
    <xf numFmtId="0" fontId="0" fillId="0" borderId="0" xfId="0"/>
    <xf numFmtId="0" fontId="1" fillId="0" borderId="0" xfId="0" applyFont="1" applyAlignment="1">
      <alignment vertical="center"/>
    </xf>
    <xf numFmtId="0" fontId="2" fillId="0" borderId="0" xfId="0" applyFont="1" applyAlignment="1">
      <alignment horizontal="left" vertical="center"/>
    </xf>
    <xf numFmtId="164" fontId="1" fillId="0" borderId="0" xfId="0" applyNumberFormat="1" applyFont="1" applyAlignment="1">
      <alignment vertical="center"/>
    </xf>
    <xf numFmtId="0" fontId="3" fillId="0" borderId="0" xfId="0" applyFont="1" applyAlignment="1">
      <alignment horizontal="left" vertical="center"/>
    </xf>
    <xf numFmtId="0" fontId="1" fillId="0" borderId="0" xfId="0" applyFont="1" applyAlignment="1">
      <alignment horizontal="left" vertical="center"/>
    </xf>
    <xf numFmtId="164" fontId="1" fillId="0" borderId="0" xfId="0" applyNumberFormat="1" applyFont="1" applyAlignment="1">
      <alignment horizontal="left" vertical="center"/>
    </xf>
    <xf numFmtId="0" fontId="1" fillId="0" borderId="0" xfId="0" applyFont="1" applyAlignment="1">
      <alignment vertical="center" wrapText="1"/>
    </xf>
    <xf numFmtId="0" fontId="4" fillId="0" borderId="0" xfId="0" applyFont="1" applyAlignment="1">
      <alignment vertical="center"/>
    </xf>
    <xf numFmtId="164" fontId="3" fillId="0" borderId="0" xfId="0" applyNumberFormat="1" applyFont="1" applyAlignment="1">
      <alignment horizontal="center" vertical="top"/>
    </xf>
    <xf numFmtId="0" fontId="5" fillId="0" borderId="0" xfId="0" applyFont="1" applyAlignment="1">
      <alignment horizontal="right" vertical="center"/>
    </xf>
    <xf numFmtId="0" fontId="1" fillId="0" borderId="1" xfId="0" applyFont="1" applyBorder="1" applyAlignment="1">
      <alignment horizontal="center" vertical="top"/>
    </xf>
    <xf numFmtId="0" fontId="7" fillId="0" borderId="1" xfId="0" applyFont="1" applyBorder="1" applyAlignment="1">
      <alignment horizontal="center" vertical="center" wrapText="1"/>
    </xf>
    <xf numFmtId="164" fontId="7" fillId="2" borderId="1" xfId="0" applyNumberFormat="1" applyFont="1" applyFill="1" applyBorder="1" applyAlignment="1">
      <alignment horizontal="center" vertical="center" wrapText="1"/>
    </xf>
    <xf numFmtId="0" fontId="1" fillId="0" borderId="1" xfId="0" applyFont="1" applyBorder="1" applyAlignment="1">
      <alignment vertical="top"/>
    </xf>
    <xf numFmtId="0" fontId="1" fillId="0" borderId="1" xfId="0" applyFont="1" applyBorder="1" applyAlignment="1">
      <alignment vertical="center" wrapText="1"/>
    </xf>
    <xf numFmtId="0" fontId="1" fillId="0" borderId="1" xfId="0" applyFont="1" applyBorder="1" applyAlignment="1">
      <alignment vertical="center"/>
    </xf>
    <xf numFmtId="164" fontId="1" fillId="0" borderId="1" xfId="0" applyNumberFormat="1" applyFont="1" applyBorder="1" applyAlignment="1">
      <alignment vertical="center"/>
    </xf>
    <xf numFmtId="164" fontId="1" fillId="2" borderId="1" xfId="0" applyNumberFormat="1" applyFont="1" applyFill="1" applyBorder="1" applyAlignment="1">
      <alignment vertical="center"/>
    </xf>
    <xf numFmtId="0" fontId="7" fillId="0" borderId="1" xfId="0" applyFont="1" applyBorder="1" applyAlignment="1">
      <alignment vertical="center" wrapText="1"/>
    </xf>
    <xf numFmtId="0" fontId="1" fillId="0" borderId="1" xfId="0" applyFont="1" applyBorder="1" applyAlignment="1">
      <alignment horizontal="right" vertical="top"/>
    </xf>
    <xf numFmtId="1" fontId="7" fillId="0" borderId="1" xfId="0" applyNumberFormat="1" applyFont="1" applyBorder="1" applyAlignment="1">
      <alignment horizontal="center" vertical="center"/>
    </xf>
    <xf numFmtId="1" fontId="1" fillId="0" borderId="1" xfId="0" applyNumberFormat="1" applyFont="1" applyBorder="1" applyAlignment="1">
      <alignment vertical="center" wrapText="1"/>
    </xf>
    <xf numFmtId="0" fontId="7" fillId="0" borderId="1" xfId="0" applyFont="1" applyBorder="1" applyAlignment="1">
      <alignment horizontal="right" vertical="top"/>
    </xf>
    <xf numFmtId="1" fontId="7" fillId="0" borderId="1" xfId="0" applyNumberFormat="1" applyFont="1" applyBorder="1" applyAlignment="1">
      <alignment vertical="center" wrapText="1"/>
    </xf>
    <xf numFmtId="164" fontId="7" fillId="0" borderId="1" xfId="1" applyFont="1" applyFill="1" applyBorder="1" applyAlignment="1">
      <alignment vertical="center"/>
    </xf>
    <xf numFmtId="164" fontId="7" fillId="2" borderId="1" xfId="1" applyFont="1" applyFill="1" applyBorder="1" applyAlignment="1">
      <alignment vertical="center"/>
    </xf>
    <xf numFmtId="164" fontId="7" fillId="0" borderId="1" xfId="0" applyNumberFormat="1" applyFont="1" applyBorder="1" applyAlignment="1">
      <alignment vertical="center"/>
    </xf>
    <xf numFmtId="164" fontId="7" fillId="2" borderId="1" xfId="0" applyNumberFormat="1" applyFont="1" applyFill="1" applyBorder="1" applyAlignment="1">
      <alignment vertical="center"/>
    </xf>
    <xf numFmtId="1" fontId="1" fillId="0" borderId="1" xfId="0" applyNumberFormat="1" applyFont="1" applyBorder="1" applyAlignment="1">
      <alignment horizontal="left" vertical="center" wrapText="1"/>
    </xf>
    <xf numFmtId="164" fontId="1" fillId="0" borderId="1" xfId="0" applyNumberFormat="1" applyFont="1" applyBorder="1" applyAlignment="1">
      <alignment horizontal="right" vertical="center"/>
    </xf>
    <xf numFmtId="1" fontId="1" fillId="0" borderId="1" xfId="0" applyNumberFormat="1" applyFont="1" applyBorder="1" applyAlignment="1">
      <alignment vertical="center"/>
    </xf>
    <xf numFmtId="164" fontId="1" fillId="0" borderId="1" xfId="1" applyFont="1" applyFill="1" applyBorder="1" applyAlignment="1">
      <alignment vertical="center"/>
    </xf>
    <xf numFmtId="164" fontId="1" fillId="2" borderId="1" xfId="1" applyFont="1" applyFill="1" applyBorder="1" applyAlignment="1">
      <alignment vertical="center"/>
    </xf>
    <xf numFmtId="164" fontId="1" fillId="3" borderId="1" xfId="1" applyFont="1" applyFill="1" applyBorder="1" applyAlignment="1">
      <alignment vertical="center"/>
    </xf>
    <xf numFmtId="0" fontId="9" fillId="0" borderId="1" xfId="0" applyFont="1" applyBorder="1" applyAlignment="1">
      <alignment horizontal="right" vertical="top"/>
    </xf>
    <xf numFmtId="1" fontId="9" fillId="0" borderId="1" xfId="0" applyNumberFormat="1" applyFont="1" applyBorder="1" applyAlignment="1">
      <alignment vertical="center" wrapText="1"/>
    </xf>
    <xf numFmtId="1" fontId="9" fillId="0" borderId="1" xfId="0" applyNumberFormat="1" applyFont="1" applyBorder="1" applyAlignment="1">
      <alignment horizontal="center" vertical="center"/>
    </xf>
    <xf numFmtId="164" fontId="9" fillId="0" borderId="1" xfId="1" applyFont="1" applyFill="1" applyBorder="1" applyAlignment="1">
      <alignment vertical="center"/>
    </xf>
    <xf numFmtId="164" fontId="9" fillId="2" borderId="1" xfId="1" applyFont="1" applyFill="1" applyBorder="1" applyAlignment="1">
      <alignment vertical="center"/>
    </xf>
    <xf numFmtId="1" fontId="1" fillId="0" borderId="1" xfId="0" quotePrefix="1" applyNumberFormat="1" applyFont="1" applyBorder="1" applyAlignment="1">
      <alignment horizontal="left" vertical="center" indent="2"/>
    </xf>
    <xf numFmtId="0" fontId="3" fillId="0" borderId="2" xfId="0" applyFont="1" applyBorder="1" applyAlignment="1">
      <alignment horizontal="right" vertical="top"/>
    </xf>
    <xf numFmtId="1" fontId="7" fillId="0" borderId="2" xfId="0" applyNumberFormat="1" applyFont="1" applyBorder="1" applyAlignment="1">
      <alignment vertical="center"/>
    </xf>
    <xf numFmtId="1" fontId="10" fillId="0" borderId="2" xfId="0" applyNumberFormat="1" applyFont="1" applyBorder="1" applyAlignment="1">
      <alignment horizontal="center" vertical="center"/>
    </xf>
    <xf numFmtId="164" fontId="10" fillId="0" borderId="2" xfId="0" applyNumberFormat="1" applyFont="1" applyBorder="1" applyAlignment="1">
      <alignment vertical="center"/>
    </xf>
    <xf numFmtId="164" fontId="10" fillId="2" borderId="2" xfId="0" applyNumberFormat="1" applyFont="1" applyFill="1" applyBorder="1" applyAlignment="1">
      <alignment vertical="center"/>
    </xf>
    <xf numFmtId="0" fontId="1" fillId="0" borderId="0" xfId="0" applyFont="1" applyAlignment="1">
      <alignment horizontal="center" vertical="center"/>
    </xf>
    <xf numFmtId="0" fontId="7" fillId="0" borderId="0" xfId="0" applyFont="1" applyAlignment="1">
      <alignment vertical="center"/>
    </xf>
    <xf numFmtId="0" fontId="9" fillId="0" borderId="0" xfId="0" applyFont="1" applyAlignment="1">
      <alignment vertical="center"/>
    </xf>
    <xf numFmtId="0" fontId="3" fillId="0" borderId="0" xfId="0" applyFont="1" applyAlignment="1">
      <alignment vertical="center"/>
    </xf>
    <xf numFmtId="0" fontId="1" fillId="0" borderId="0" xfId="0" applyFont="1" applyAlignment="1">
      <alignment vertical="top"/>
    </xf>
    <xf numFmtId="1" fontId="1" fillId="0" borderId="0" xfId="0" applyNumberFormat="1" applyFont="1" applyAlignment="1">
      <alignment vertical="center" wrapText="1"/>
    </xf>
    <xf numFmtId="1" fontId="7" fillId="0" borderId="0" xfId="0" applyNumberFormat="1" applyFont="1" applyAlignment="1">
      <alignment horizontal="center" vertical="center"/>
    </xf>
    <xf numFmtId="164" fontId="1" fillId="2" borderId="0" xfId="0" applyNumberFormat="1" applyFont="1" applyFill="1" applyAlignment="1">
      <alignment vertical="center"/>
    </xf>
    <xf numFmtId="1" fontId="1" fillId="0" borderId="0" xfId="0" applyNumberFormat="1" applyFont="1" applyAlignment="1">
      <alignment vertical="center"/>
    </xf>
    <xf numFmtId="164" fontId="7" fillId="0" borderId="1" xfId="0" applyNumberFormat="1" applyFont="1" applyBorder="1" applyAlignment="1">
      <alignment horizontal="right" vertical="center"/>
    </xf>
    <xf numFmtId="164" fontId="7" fillId="0" borderId="1" xfId="0" applyNumberFormat="1" applyFont="1" applyBorder="1" applyAlignment="1">
      <alignment horizontal="center" vertical="center"/>
    </xf>
    <xf numFmtId="164" fontId="7" fillId="0" borderId="1" xfId="0" applyNumberFormat="1" applyFont="1" applyBorder="1" applyAlignment="1">
      <alignment horizontal="center" vertical="center" wrapText="1"/>
    </xf>
    <xf numFmtId="0" fontId="7" fillId="0" borderId="4" xfId="0" applyFont="1" applyBorder="1" applyAlignment="1">
      <alignment vertical="center" wrapText="1"/>
    </xf>
    <xf numFmtId="1" fontId="7" fillId="0" borderId="5" xfId="0" applyNumberFormat="1" applyFont="1" applyBorder="1" applyAlignment="1">
      <alignment horizontal="center" vertical="center"/>
    </xf>
    <xf numFmtId="164" fontId="7" fillId="0" borderId="5" xfId="1" applyFont="1" applyFill="1" applyBorder="1" applyAlignment="1">
      <alignment vertical="center"/>
    </xf>
    <xf numFmtId="164" fontId="7" fillId="2" borderId="5" xfId="1" applyFont="1" applyFill="1" applyBorder="1" applyAlignment="1">
      <alignment vertical="center"/>
    </xf>
    <xf numFmtId="0" fontId="1" fillId="0" borderId="6" xfId="0" applyFont="1" applyBorder="1" applyAlignment="1">
      <alignment vertical="center"/>
    </xf>
    <xf numFmtId="0" fontId="1" fillId="0" borderId="1" xfId="0" applyFont="1" applyBorder="1" applyAlignment="1">
      <alignment horizontal="center" vertical="center"/>
    </xf>
    <xf numFmtId="0" fontId="1" fillId="0" borderId="6" xfId="0" applyFont="1" applyBorder="1" applyAlignment="1">
      <alignment vertical="center" wrapText="1"/>
    </xf>
    <xf numFmtId="164" fontId="11" fillId="0" borderId="1" xfId="1" applyFont="1" applyFill="1" applyBorder="1" applyAlignment="1">
      <alignment vertical="center"/>
    </xf>
    <xf numFmtId="0" fontId="7" fillId="0" borderId="6" xfId="0" applyFont="1" applyBorder="1" applyAlignment="1">
      <alignment vertical="center" wrapText="1"/>
    </xf>
    <xf numFmtId="0" fontId="7" fillId="0" borderId="1" xfId="0" applyFont="1" applyBorder="1" applyAlignment="1">
      <alignment horizontal="center" vertical="center"/>
    </xf>
    <xf numFmtId="0" fontId="1" fillId="4" borderId="6" xfId="0" applyFont="1" applyFill="1" applyBorder="1" applyAlignment="1">
      <alignment vertical="center" wrapText="1"/>
    </xf>
    <xf numFmtId="0" fontId="1" fillId="4" borderId="1" xfId="0" applyFont="1" applyFill="1" applyBorder="1" applyAlignment="1">
      <alignment horizontal="center" vertical="center"/>
    </xf>
    <xf numFmtId="164" fontId="1" fillId="4" borderId="1" xfId="1" applyFont="1" applyFill="1" applyBorder="1" applyAlignment="1">
      <alignment vertical="center"/>
    </xf>
    <xf numFmtId="164" fontId="1" fillId="4" borderId="1" xfId="0" applyNumberFormat="1" applyFont="1" applyFill="1" applyBorder="1" applyAlignment="1">
      <alignment vertical="center"/>
    </xf>
    <xf numFmtId="0" fontId="1" fillId="4" borderId="0" xfId="0" applyFont="1" applyFill="1" applyAlignment="1">
      <alignment vertical="center"/>
    </xf>
    <xf numFmtId="0" fontId="1" fillId="0" borderId="6" xfId="0" quotePrefix="1" applyFont="1" applyBorder="1" applyAlignment="1">
      <alignment horizontal="left" vertical="center" wrapText="1" indent="1"/>
    </xf>
    <xf numFmtId="0" fontId="1" fillId="0" borderId="7" xfId="0" applyFont="1" applyBorder="1" applyAlignment="1">
      <alignment vertical="center" wrapText="1"/>
    </xf>
    <xf numFmtId="2" fontId="1" fillId="0" borderId="1" xfId="0" applyNumberFormat="1" applyFont="1" applyBorder="1" applyAlignment="1">
      <alignment horizontal="right" vertical="top"/>
    </xf>
    <xf numFmtId="2" fontId="1" fillId="2" borderId="1" xfId="0" applyNumberFormat="1" applyFont="1" applyFill="1" applyBorder="1" applyAlignment="1">
      <alignment horizontal="right" vertical="center"/>
    </xf>
    <xf numFmtId="2" fontId="1" fillId="0" borderId="1" xfId="0" applyNumberFormat="1" applyFont="1" applyBorder="1" applyAlignment="1">
      <alignment horizontal="right" vertical="center"/>
    </xf>
    <xf numFmtId="0" fontId="1" fillId="5" borderId="6" xfId="0" applyFont="1" applyFill="1" applyBorder="1" applyAlignment="1">
      <alignment vertical="center" wrapText="1"/>
    </xf>
    <xf numFmtId="164" fontId="7" fillId="0" borderId="1" xfId="1" applyFont="1" applyFill="1" applyBorder="1" applyAlignment="1">
      <alignment horizontal="left" vertical="center"/>
    </xf>
    <xf numFmtId="1" fontId="7" fillId="0" borderId="4" xfId="0" applyNumberFormat="1" applyFont="1" applyBorder="1" applyAlignment="1">
      <alignment vertical="center" wrapText="1"/>
    </xf>
    <xf numFmtId="164" fontId="1" fillId="0" borderId="5" xfId="1" applyFont="1" applyFill="1" applyBorder="1" applyAlignment="1">
      <alignment vertical="center"/>
    </xf>
    <xf numFmtId="164" fontId="11" fillId="4" borderId="1" xfId="1" applyFont="1" applyFill="1" applyBorder="1" applyAlignment="1">
      <alignment vertical="center"/>
    </xf>
    <xf numFmtId="0" fontId="7" fillId="0" borderId="6" xfId="0" applyFont="1" applyBorder="1" applyAlignment="1">
      <alignment horizontal="center" vertical="center"/>
    </xf>
    <xf numFmtId="164" fontId="7" fillId="0" borderId="6" xfId="1" applyFont="1" applyFill="1" applyBorder="1" applyAlignment="1">
      <alignment vertical="center"/>
    </xf>
    <xf numFmtId="0" fontId="1" fillId="2" borderId="6" xfId="0" applyFont="1" applyFill="1" applyBorder="1" applyAlignment="1">
      <alignment vertical="center" wrapText="1"/>
    </xf>
    <xf numFmtId="0" fontId="1" fillId="2" borderId="1" xfId="0" applyFont="1" applyFill="1" applyBorder="1" applyAlignment="1">
      <alignment horizontal="center" vertical="center"/>
    </xf>
    <xf numFmtId="0" fontId="1" fillId="0" borderId="6" xfId="0" applyFont="1" applyBorder="1" applyAlignment="1">
      <alignment horizontal="left" vertical="center" wrapText="1" indent="1"/>
    </xf>
    <xf numFmtId="0" fontId="1" fillId="0" borderId="0" xfId="0" applyFont="1" applyAlignment="1">
      <alignment horizontal="left" vertical="top" wrapText="1"/>
    </xf>
    <xf numFmtId="0" fontId="1" fillId="0" borderId="6" xfId="0" applyFont="1" applyBorder="1" applyAlignment="1">
      <alignment horizontal="left" vertical="center" wrapText="1" indent="2"/>
    </xf>
    <xf numFmtId="164" fontId="1" fillId="0" borderId="1" xfId="0" applyNumberFormat="1" applyFont="1" applyBorder="1" applyAlignment="1">
      <alignment horizontal="center" vertical="center"/>
    </xf>
    <xf numFmtId="0" fontId="1" fillId="0" borderId="1" xfId="2" applyFont="1" applyBorder="1" applyAlignment="1">
      <alignment vertical="center" wrapText="1"/>
    </xf>
    <xf numFmtId="0" fontId="1" fillId="0" borderId="6" xfId="2" applyFont="1" applyBorder="1" applyAlignment="1">
      <alignment vertical="center" wrapText="1"/>
    </xf>
    <xf numFmtId="164" fontId="1" fillId="0" borderId="1" xfId="0" applyNumberFormat="1" applyFont="1" applyBorder="1" applyAlignment="1">
      <alignment vertical="center" wrapText="1"/>
    </xf>
    <xf numFmtId="164" fontId="1" fillId="2" borderId="1" xfId="0" applyNumberFormat="1" applyFont="1" applyFill="1" applyBorder="1" applyAlignment="1">
      <alignment vertical="center" wrapText="1"/>
    </xf>
    <xf numFmtId="0" fontId="1" fillId="4" borderId="6" xfId="0" applyFont="1" applyFill="1" applyBorder="1" applyAlignment="1">
      <alignment vertical="center"/>
    </xf>
    <xf numFmtId="0" fontId="1" fillId="0" borderId="1" xfId="0" applyFont="1" applyBorder="1" applyAlignment="1">
      <alignment horizontal="left" vertical="center"/>
    </xf>
    <xf numFmtId="0" fontId="1" fillId="0" borderId="7" xfId="0" applyFont="1" applyBorder="1" applyAlignment="1">
      <alignment horizontal="center" vertical="center"/>
    </xf>
    <xf numFmtId="164" fontId="7" fillId="2" borderId="6" xfId="1" applyFont="1" applyFill="1" applyBorder="1" applyAlignment="1">
      <alignment vertical="center"/>
    </xf>
    <xf numFmtId="0" fontId="17" fillId="0" borderId="5" xfId="0" applyFont="1" applyBorder="1" applyAlignment="1">
      <alignment horizontal="center" vertical="top" wrapText="1"/>
    </xf>
    <xf numFmtId="0" fontId="17" fillId="0" borderId="1" xfId="0" applyFont="1" applyBorder="1" applyAlignment="1">
      <alignment horizontal="left" vertical="center"/>
    </xf>
    <xf numFmtId="0" fontId="17" fillId="0" borderId="1" xfId="0" applyFont="1" applyBorder="1" applyAlignment="1">
      <alignment horizontal="center" vertical="top"/>
    </xf>
    <xf numFmtId="0" fontId="17" fillId="0" borderId="2" xfId="0" applyFont="1" applyBorder="1" applyAlignment="1">
      <alignment horizontal="center" vertical="top" wrapText="1"/>
    </xf>
    <xf numFmtId="0" fontId="0" fillId="0" borderId="0" xfId="0"/>
    <xf numFmtId="0" fontId="1" fillId="0" borderId="0" xfId="0" applyFont="1" applyAlignment="1">
      <alignment vertical="top"/>
    </xf>
    <xf numFmtId="0" fontId="15" fillId="0" borderId="0" xfId="0" applyFont="1" applyAlignment="1">
      <alignment vertical="top"/>
    </xf>
    <xf numFmtId="43" fontId="15" fillId="0" borderId="0" xfId="0" applyNumberFormat="1" applyFont="1" applyAlignment="1">
      <alignment vertical="top"/>
    </xf>
    <xf numFmtId="0" fontId="16" fillId="0" borderId="0" xfId="0" applyFont="1" applyAlignment="1">
      <alignment vertical="top"/>
    </xf>
    <xf numFmtId="0" fontId="17" fillId="0" borderId="0" xfId="0" applyFont="1" applyAlignment="1">
      <alignment vertical="top"/>
    </xf>
    <xf numFmtId="0" fontId="5" fillId="0" borderId="0" xfId="0" applyFont="1" applyAlignment="1">
      <alignment horizontal="right"/>
    </xf>
    <xf numFmtId="0" fontId="17" fillId="0" borderId="6" xfId="0" applyFont="1" applyBorder="1" applyAlignment="1">
      <alignment vertical="top"/>
    </xf>
    <xf numFmtId="0" fontId="15" fillId="0" borderId="6" xfId="0" applyFont="1" applyBorder="1" applyAlignment="1">
      <alignment vertical="top"/>
    </xf>
    <xf numFmtId="0" fontId="17" fillId="0" borderId="6" xfId="0" applyFont="1" applyBorder="1" applyAlignment="1">
      <alignment horizontal="center" vertical="top"/>
    </xf>
    <xf numFmtId="170" fontId="15" fillId="0" borderId="0" xfId="4" applyNumberFormat="1" applyFont="1" applyFill="1" applyAlignment="1">
      <alignment vertical="top"/>
    </xf>
    <xf numFmtId="43" fontId="15" fillId="0" borderId="0" xfId="4" applyFont="1" applyFill="1" applyAlignment="1">
      <alignment vertical="top"/>
    </xf>
    <xf numFmtId="170" fontId="15" fillId="0" borderId="4" xfId="4" applyNumberFormat="1" applyFont="1" applyFill="1" applyBorder="1" applyAlignment="1">
      <alignment vertical="top"/>
    </xf>
    <xf numFmtId="43" fontId="15" fillId="0" borderId="4" xfId="4" applyFont="1" applyFill="1" applyBorder="1" applyAlignment="1">
      <alignment vertical="top"/>
    </xf>
    <xf numFmtId="170" fontId="17" fillId="0" borderId="13" xfId="4" applyNumberFormat="1" applyFont="1" applyFill="1" applyBorder="1" applyAlignment="1">
      <alignment vertical="top"/>
    </xf>
    <xf numFmtId="43" fontId="15" fillId="0" borderId="13" xfId="4" applyFont="1" applyFill="1" applyBorder="1" applyAlignment="1">
      <alignment vertical="top"/>
    </xf>
    <xf numFmtId="170" fontId="17" fillId="0" borderId="0" xfId="4" applyNumberFormat="1" applyFont="1" applyFill="1" applyBorder="1" applyAlignment="1">
      <alignment vertical="top"/>
    </xf>
    <xf numFmtId="43" fontId="15" fillId="0" borderId="0" xfId="4" applyFont="1" applyFill="1" applyBorder="1" applyAlignment="1">
      <alignment vertical="top"/>
    </xf>
    <xf numFmtId="0" fontId="17" fillId="0" borderId="1" xfId="0" applyFont="1" applyBorder="1" applyAlignment="1">
      <alignment horizontal="center" vertical="top"/>
    </xf>
    <xf numFmtId="0" fontId="17" fillId="0" borderId="1" xfId="0" applyFont="1" applyBorder="1" applyAlignment="1">
      <alignment horizontal="center" vertical="top" wrapText="1"/>
    </xf>
    <xf numFmtId="0" fontId="17" fillId="0" borderId="5" xfId="0" applyFont="1" applyBorder="1" applyAlignment="1">
      <alignment horizontal="center" vertical="top" wrapText="1"/>
    </xf>
    <xf numFmtId="0" fontId="17" fillId="0" borderId="1" xfId="0" applyFont="1" applyBorder="1" applyAlignment="1">
      <alignment vertical="top"/>
    </xf>
    <xf numFmtId="43" fontId="17" fillId="0" borderId="1" xfId="0" applyNumberFormat="1" applyFont="1" applyBorder="1" applyAlignment="1">
      <alignment vertical="top"/>
    </xf>
    <xf numFmtId="0" fontId="15" fillId="0" borderId="11" xfId="0" applyFont="1" applyBorder="1" applyAlignment="1">
      <alignment horizontal="left" vertical="top" wrapText="1"/>
    </xf>
    <xf numFmtId="43" fontId="15" fillId="0" borderId="2" xfId="0" applyNumberFormat="1" applyFont="1" applyBorder="1" applyAlignment="1">
      <alignment vertical="center"/>
    </xf>
    <xf numFmtId="43" fontId="17" fillId="0" borderId="2" xfId="0" applyNumberFormat="1" applyFont="1" applyBorder="1" applyAlignment="1">
      <alignment vertical="center"/>
    </xf>
    <xf numFmtId="0" fontId="17" fillId="0" borderId="1" xfId="0" applyFont="1" applyBorder="1" applyAlignment="1">
      <alignment horizontal="left" vertical="top"/>
    </xf>
    <xf numFmtId="43" fontId="17" fillId="0" borderId="1" xfId="0" applyNumberFormat="1" applyFont="1" applyBorder="1" applyAlignment="1">
      <alignment vertical="center"/>
    </xf>
    <xf numFmtId="0" fontId="15" fillId="0" borderId="11" xfId="0" applyFont="1" applyBorder="1" applyAlignment="1">
      <alignment horizontal="left" vertical="top"/>
    </xf>
    <xf numFmtId="43" fontId="15" fillId="0" borderId="10" xfId="0" applyNumberFormat="1" applyFont="1" applyBorder="1" applyAlignment="1">
      <alignment vertical="top"/>
    </xf>
    <xf numFmtId="43" fontId="17" fillId="0" borderId="10" xfId="0" applyNumberFormat="1" applyFont="1" applyBorder="1" applyAlignment="1">
      <alignment vertical="top"/>
    </xf>
    <xf numFmtId="0" fontId="15" fillId="0" borderId="10" xfId="0" applyFont="1" applyBorder="1" applyAlignment="1">
      <alignment horizontal="left" vertical="top" wrapText="1"/>
    </xf>
    <xf numFmtId="0" fontId="17" fillId="0" borderId="9" xfId="0" applyFont="1" applyBorder="1" applyAlignment="1">
      <alignment horizontal="left" vertical="top" wrapText="1"/>
    </xf>
    <xf numFmtId="0" fontId="15" fillId="0" borderId="14" xfId="0" applyFont="1" applyBorder="1" applyAlignment="1">
      <alignment horizontal="left" vertical="top" wrapText="1"/>
    </xf>
    <xf numFmtId="43" fontId="15" fillId="0" borderId="2" xfId="0" applyNumberFormat="1" applyFont="1" applyBorder="1" applyAlignment="1">
      <alignment vertical="top"/>
    </xf>
    <xf numFmtId="43" fontId="17" fillId="0" borderId="2" xfId="0" applyNumberFormat="1" applyFont="1" applyBorder="1" applyAlignment="1">
      <alignment vertical="top"/>
    </xf>
    <xf numFmtId="0" fontId="15" fillId="0" borderId="12" xfId="0" applyFont="1" applyBorder="1" applyAlignment="1">
      <alignment horizontal="left" vertical="top" wrapText="1" indent="1"/>
    </xf>
    <xf numFmtId="43" fontId="15" fillId="0" borderId="5" xfId="0" applyNumberFormat="1" applyFont="1" applyBorder="1" applyAlignment="1">
      <alignment vertical="top"/>
    </xf>
    <xf numFmtId="43" fontId="17" fillId="0" borderId="5" xfId="0" applyNumberFormat="1" applyFont="1" applyBorder="1" applyAlignment="1">
      <alignment vertical="top"/>
    </xf>
    <xf numFmtId="0" fontId="15" fillId="0" borderId="11" xfId="0" applyFont="1" applyBorder="1" applyAlignment="1">
      <alignment horizontal="left" vertical="top" wrapText="1" indent="1"/>
    </xf>
    <xf numFmtId="0" fontId="15" fillId="0" borderId="11" xfId="0" applyFont="1" applyBorder="1" applyAlignment="1">
      <alignment horizontal="left" vertical="top" indent="1"/>
    </xf>
    <xf numFmtId="0" fontId="15" fillId="0" borderId="12" xfId="0" applyFont="1" applyBorder="1" applyAlignment="1">
      <alignment horizontal="left" vertical="top" indent="1"/>
    </xf>
    <xf numFmtId="0" fontId="17" fillId="0" borderId="5" xfId="0" applyFont="1" applyBorder="1" applyAlignment="1">
      <alignment vertical="top"/>
    </xf>
    <xf numFmtId="0" fontId="15" fillId="0" borderId="8" xfId="0" applyFont="1" applyBorder="1" applyAlignment="1">
      <alignment vertical="top"/>
    </xf>
    <xf numFmtId="43" fontId="15" fillId="0" borderId="8" xfId="0" applyNumberFormat="1" applyFont="1" applyBorder="1" applyAlignment="1">
      <alignment vertical="top"/>
    </xf>
    <xf numFmtId="1" fontId="17" fillId="0" borderId="0" xfId="0" applyNumberFormat="1" applyFont="1" applyAlignment="1">
      <alignment vertical="top"/>
    </xf>
    <xf numFmtId="1" fontId="15" fillId="0" borderId="0" xfId="0" applyNumberFormat="1" applyFont="1" applyAlignment="1">
      <alignment vertical="top"/>
    </xf>
    <xf numFmtId="1" fontId="17" fillId="0" borderId="0" xfId="0" applyNumberFormat="1" applyFont="1" applyAlignment="1">
      <alignment horizontal="left" vertical="top"/>
    </xf>
    <xf numFmtId="0" fontId="17" fillId="0" borderId="0" xfId="0" applyFont="1" applyAlignment="1">
      <alignment horizontal="center" vertical="top"/>
    </xf>
    <xf numFmtId="0" fontId="15" fillId="0" borderId="0" xfId="0" applyFont="1" applyAlignment="1">
      <alignment horizontal="center" vertical="top"/>
    </xf>
    <xf numFmtId="1" fontId="15" fillId="0" borderId="0" xfId="0" applyNumberFormat="1" applyFont="1" applyAlignment="1">
      <alignment horizontal="center" vertical="top"/>
    </xf>
    <xf numFmtId="1" fontId="15" fillId="0" borderId="4" xfId="0" applyNumberFormat="1" applyFont="1" applyBorder="1" applyAlignment="1">
      <alignment vertical="top"/>
    </xf>
    <xf numFmtId="0" fontId="15" fillId="0" borderId="4" xfId="0" applyFont="1" applyBorder="1" applyAlignment="1">
      <alignment vertical="top"/>
    </xf>
    <xf numFmtId="43" fontId="15" fillId="0" borderId="4" xfId="0" applyNumberFormat="1" applyFont="1" applyBorder="1" applyAlignment="1">
      <alignment vertical="top"/>
    </xf>
    <xf numFmtId="0" fontId="17" fillId="0" borderId="2" xfId="0" applyFont="1" applyBorder="1" applyAlignment="1">
      <alignment horizontal="center" vertical="top"/>
    </xf>
    <xf numFmtId="0" fontId="17" fillId="0" borderId="2" xfId="0" applyFont="1" applyBorder="1" applyAlignment="1">
      <alignment vertical="top"/>
    </xf>
    <xf numFmtId="0" fontId="17" fillId="0" borderId="11" xfId="0" applyFont="1" applyBorder="1" applyAlignment="1">
      <alignment horizontal="left" vertical="top" wrapText="1"/>
    </xf>
    <xf numFmtId="43" fontId="17" fillId="0" borderId="10" xfId="0" applyNumberFormat="1" applyFont="1" applyBorder="1" applyAlignment="1">
      <alignment vertical="center"/>
    </xf>
    <xf numFmtId="0" fontId="17" fillId="0" borderId="11" xfId="0" applyFont="1" applyBorder="1" applyAlignment="1">
      <alignment horizontal="left" vertical="top"/>
    </xf>
    <xf numFmtId="0" fontId="17" fillId="0" borderId="10" xfId="0" applyFont="1" applyBorder="1" applyAlignment="1">
      <alignment horizontal="left" vertical="top"/>
    </xf>
    <xf numFmtId="0" fontId="17" fillId="0" borderId="11" xfId="0" applyFont="1" applyBorder="1" applyAlignment="1">
      <alignment horizontal="left" vertical="top" wrapText="1" indent="1"/>
    </xf>
    <xf numFmtId="0" fontId="17" fillId="0" borderId="11" xfId="0" applyFont="1" applyBorder="1" applyAlignment="1">
      <alignment horizontal="left" vertical="top" indent="1"/>
    </xf>
    <xf numFmtId="0" fontId="15" fillId="0" borderId="12" xfId="0" applyFont="1" applyBorder="1" applyAlignment="1">
      <alignment horizontal="left" vertical="top"/>
    </xf>
    <xf numFmtId="1" fontId="21" fillId="0" borderId="6" xfId="0" quotePrefix="1" applyNumberFormat="1" applyFont="1" applyBorder="1" applyAlignment="1">
      <alignment horizontal="center" vertical="top"/>
    </xf>
    <xf numFmtId="0" fontId="1" fillId="0" borderId="0" xfId="0" applyFont="1" applyAlignment="1">
      <alignment horizontal="justify" vertical="center" wrapText="1"/>
    </xf>
    <xf numFmtId="164" fontId="21" fillId="0" borderId="0" xfId="0" applyNumberFormat="1" applyFont="1"/>
    <xf numFmtId="1" fontId="5" fillId="0" borderId="6" xfId="0" quotePrefix="1" applyNumberFormat="1" applyFont="1" applyBorder="1" applyAlignment="1">
      <alignment horizontal="center" vertical="top"/>
    </xf>
    <xf numFmtId="0" fontId="21" fillId="0" borderId="0" xfId="0" applyFont="1" applyAlignment="1">
      <alignment horizontal="left" vertical="center"/>
    </xf>
    <xf numFmtId="164" fontId="5" fillId="0" borderId="0" xfId="0" applyNumberFormat="1" applyFont="1"/>
    <xf numFmtId="164" fontId="22" fillId="0" borderId="0" xfId="0" applyNumberFormat="1" applyFont="1" applyAlignment="1">
      <alignment vertical="top"/>
    </xf>
    <xf numFmtId="0" fontId="21" fillId="0" borderId="8" xfId="0" applyFont="1" applyBorder="1" applyAlignment="1">
      <alignment horizontal="left" vertical="center"/>
    </xf>
    <xf numFmtId="0" fontId="18" fillId="0" borderId="6" xfId="0" applyFont="1" applyBorder="1" applyAlignment="1">
      <alignment horizontal="center" vertical="top"/>
    </xf>
    <xf numFmtId="0" fontId="15" fillId="0" borderId="0" xfId="0" applyFont="1" applyAlignment="1">
      <alignment horizontal="justify" vertical="center" wrapText="1"/>
    </xf>
    <xf numFmtId="0" fontId="5" fillId="0" borderId="0" xfId="0" applyFont="1" applyAlignment="1">
      <alignment horizontal="right" vertical="top"/>
    </xf>
    <xf numFmtId="0" fontId="1" fillId="0" borderId="0" xfId="0" applyFont="1" applyAlignment="1">
      <alignment vertical="center"/>
    </xf>
    <xf numFmtId="0" fontId="5" fillId="0" borderId="0" xfId="0" applyFont="1" applyAlignment="1">
      <alignment horizontal="right" vertical="center"/>
    </xf>
    <xf numFmtId="0" fontId="7" fillId="0" borderId="0" xfId="0" applyFont="1" applyAlignment="1">
      <alignment horizontal="center" vertical="center"/>
    </xf>
    <xf numFmtId="0" fontId="5" fillId="0" borderId="0" xfId="0" applyFont="1" applyAlignment="1">
      <alignment horizontal="right"/>
    </xf>
    <xf numFmtId="43" fontId="15" fillId="0" borderId="0" xfId="4" applyFont="1" applyFill="1" applyBorder="1" applyAlignment="1">
      <alignment vertical="top"/>
    </xf>
    <xf numFmtId="0" fontId="18" fillId="0" borderId="0" xfId="0" applyFont="1" applyAlignment="1">
      <alignment horizontal="right" vertical="center"/>
    </xf>
    <xf numFmtId="0" fontId="21" fillId="0" borderId="0" xfId="0" applyFont="1" applyAlignment="1">
      <alignment horizontal="right"/>
    </xf>
    <xf numFmtId="0" fontId="21" fillId="0" borderId="0" xfId="0" applyFont="1"/>
    <xf numFmtId="0" fontId="5" fillId="0" borderId="0" xfId="0" applyFont="1"/>
    <xf numFmtId="0" fontId="21" fillId="0" borderId="0" xfId="0" applyFont="1" applyAlignment="1">
      <alignment horizontal="center"/>
    </xf>
    <xf numFmtId="0" fontId="22" fillId="0" borderId="0" xfId="0" applyFont="1" applyAlignment="1">
      <alignment horizontal="center" vertical="top"/>
    </xf>
    <xf numFmtId="0" fontId="5" fillId="0" borderId="0" xfId="0" applyFont="1" applyAlignment="1">
      <alignment vertical="top"/>
    </xf>
    <xf numFmtId="0" fontId="22" fillId="0" borderId="0" xfId="0" applyFont="1" applyAlignment="1">
      <alignment horizontal="right" vertical="top"/>
    </xf>
    <xf numFmtId="0" fontId="23" fillId="0" borderId="0" xfId="0" applyFont="1" applyAlignment="1">
      <alignment horizontal="right" vertical="top"/>
    </xf>
    <xf numFmtId="0" fontId="22" fillId="0" borderId="0" xfId="0" applyFont="1" applyAlignment="1">
      <alignment vertical="top"/>
    </xf>
    <xf numFmtId="0" fontId="21" fillId="0" borderId="6" xfId="0" applyFont="1" applyBorder="1" applyAlignment="1">
      <alignment vertical="top"/>
    </xf>
    <xf numFmtId="1" fontId="21" fillId="0" borderId="6" xfId="0" applyNumberFormat="1" applyFont="1" applyBorder="1" applyAlignment="1">
      <alignment horizontal="right" vertical="top"/>
    </xf>
    <xf numFmtId="1" fontId="5" fillId="0" borderId="6" xfId="0" applyNumberFormat="1" applyFont="1" applyBorder="1" applyAlignment="1">
      <alignment horizontal="right" vertical="top"/>
    </xf>
    <xf numFmtId="0" fontId="21" fillId="0" borderId="0" xfId="0" quotePrefix="1" applyFont="1" applyAlignment="1">
      <alignment horizontal="right" vertical="top"/>
    </xf>
    <xf numFmtId="0" fontId="21" fillId="0" borderId="0" xfId="0" applyFont="1" applyAlignment="1">
      <alignment horizontal="right" vertical="top"/>
    </xf>
    <xf numFmtId="0" fontId="23" fillId="0" borderId="0" xfId="0" quotePrefix="1" applyFont="1" applyAlignment="1">
      <alignment horizontal="right" vertical="top"/>
    </xf>
    <xf numFmtId="43" fontId="21" fillId="0" borderId="0" xfId="4" applyFont="1" applyFill="1" applyBorder="1" applyAlignment="1">
      <alignment horizontal="right" vertical="top"/>
    </xf>
    <xf numFmtId="43" fontId="5" fillId="0" borderId="0" xfId="4" quotePrefix="1" applyFont="1" applyFill="1" applyBorder="1" applyAlignment="1">
      <alignment horizontal="right" vertical="top"/>
    </xf>
    <xf numFmtId="0" fontId="23" fillId="0" borderId="0" xfId="0" applyFont="1" applyAlignment="1">
      <alignment vertical="center" wrapText="1"/>
    </xf>
    <xf numFmtId="37" fontId="22" fillId="0" borderId="0" xfId="4" applyNumberFormat="1" applyFont="1" applyFill="1" applyBorder="1" applyAlignment="1">
      <alignment horizontal="left" vertical="top"/>
    </xf>
    <xf numFmtId="37" fontId="22" fillId="0" borderId="0" xfId="4" applyNumberFormat="1" applyFont="1" applyFill="1" applyBorder="1" applyAlignment="1">
      <alignment horizontal="right" vertical="top"/>
    </xf>
    <xf numFmtId="43" fontId="21" fillId="0" borderId="0" xfId="4" applyFont="1" applyFill="1" applyBorder="1" applyAlignment="1">
      <alignment vertical="top"/>
    </xf>
    <xf numFmtId="0" fontId="23" fillId="0" borderId="0" xfId="0" applyFont="1" applyAlignment="1">
      <alignment horizontal="center" vertical="top"/>
    </xf>
    <xf numFmtId="0" fontId="21" fillId="0" borderId="0" xfId="0" applyFont="1" applyAlignment="1">
      <alignment vertical="top"/>
    </xf>
    <xf numFmtId="43" fontId="21" fillId="0" borderId="13" xfId="4" applyFont="1" applyFill="1" applyBorder="1" applyAlignment="1">
      <alignment horizontal="right" vertical="top"/>
    </xf>
    <xf numFmtId="43" fontId="5" fillId="0" borderId="13" xfId="4" applyFont="1" applyFill="1" applyBorder="1" applyAlignment="1">
      <alignment horizontal="right" vertical="top"/>
    </xf>
    <xf numFmtId="0" fontId="23" fillId="0" borderId="0" xfId="0" applyFont="1" applyAlignment="1">
      <alignment vertical="top"/>
    </xf>
    <xf numFmtId="37" fontId="22" fillId="0" borderId="0" xfId="4" applyNumberFormat="1" applyFont="1" applyFill="1" applyBorder="1" applyAlignment="1">
      <alignment horizontal="right" vertical="justify"/>
    </xf>
    <xf numFmtId="37" fontId="21" fillId="0" borderId="0" xfId="0" applyNumberFormat="1" applyFont="1" applyAlignment="1">
      <alignment horizontal="right" vertical="justify"/>
    </xf>
    <xf numFmtId="37" fontId="23" fillId="0" borderId="0" xfId="0" applyNumberFormat="1" applyFont="1" applyAlignment="1">
      <alignment horizontal="right" vertical="justify"/>
    </xf>
    <xf numFmtId="0" fontId="5" fillId="0" borderId="0" xfId="0" applyFont="1" applyAlignment="1">
      <alignment horizontal="center"/>
    </xf>
    <xf numFmtId="43" fontId="5" fillId="0" borderId="0" xfId="4" applyFont="1" applyFill="1" applyBorder="1" applyAlignment="1">
      <alignment horizontal="right" vertical="top"/>
    </xf>
    <xf numFmtId="43" fontId="22" fillId="0" borderId="0" xfId="4" applyFont="1" applyFill="1" applyBorder="1" applyAlignment="1">
      <alignment horizontal="right" vertical="justify"/>
    </xf>
    <xf numFmtId="0" fontId="22" fillId="0" borderId="0" xfId="0" applyFont="1" applyAlignment="1">
      <alignment vertical="top" wrapText="1"/>
    </xf>
    <xf numFmtId="37" fontId="23" fillId="0" borderId="0" xfId="4" applyNumberFormat="1" applyFont="1" applyFill="1" applyBorder="1" applyAlignment="1">
      <alignment horizontal="right" vertical="justify"/>
    </xf>
    <xf numFmtId="43" fontId="21" fillId="0" borderId="0" xfId="4" applyFont="1" applyFill="1" applyBorder="1" applyAlignment="1">
      <alignment horizontal="right" vertical="justify"/>
    </xf>
    <xf numFmtId="43" fontId="5" fillId="0" borderId="0" xfId="4" applyFont="1" applyFill="1" applyBorder="1" applyAlignment="1">
      <alignment horizontal="right" vertical="justify"/>
    </xf>
    <xf numFmtId="0" fontId="19" fillId="0" borderId="0" xfId="0" applyFont="1" applyAlignment="1">
      <alignment horizontal="right"/>
    </xf>
    <xf numFmtId="0" fontId="19" fillId="0" borderId="0" xfId="0" applyFont="1"/>
    <xf numFmtId="0" fontId="18" fillId="0" borderId="0" xfId="0" applyFont="1"/>
    <xf numFmtId="0" fontId="5" fillId="0" borderId="0" xfId="0" applyFont="1" applyAlignment="1">
      <alignment horizontal="center" vertical="top"/>
    </xf>
    <xf numFmtId="0" fontId="24" fillId="0" borderId="0" xfId="0" applyFont="1" applyAlignment="1">
      <alignment vertical="top"/>
    </xf>
    <xf numFmtId="0" fontId="21" fillId="0" borderId="4" xfId="0" applyFont="1" applyBorder="1" applyAlignment="1">
      <alignment horizontal="center" vertical="top" wrapText="1"/>
    </xf>
    <xf numFmtId="0" fontId="5" fillId="0" borderId="4" xfId="0" applyFont="1" applyBorder="1" applyAlignment="1">
      <alignment horizontal="center" vertical="top" wrapText="1"/>
    </xf>
    <xf numFmtId="37" fontId="5" fillId="0" borderId="0" xfId="4" applyNumberFormat="1" applyFont="1" applyFill="1" applyBorder="1" applyAlignment="1">
      <alignment horizontal="right" vertical="justify"/>
    </xf>
    <xf numFmtId="43" fontId="5" fillId="0" borderId="0" xfId="4" applyFont="1" applyFill="1" applyAlignment="1">
      <alignment horizontal="right" vertical="top"/>
    </xf>
    <xf numFmtId="43" fontId="21" fillId="0" borderId="6" xfId="4" applyFont="1" applyFill="1" applyBorder="1" applyAlignment="1">
      <alignment horizontal="right" vertical="justify"/>
    </xf>
    <xf numFmtId="43" fontId="24" fillId="0" borderId="0" xfId="4" applyFont="1" applyFill="1" applyBorder="1" applyAlignment="1">
      <alignment horizontal="right" vertical="justify"/>
    </xf>
    <xf numFmtId="37" fontId="5" fillId="0" borderId="0" xfId="4" applyNumberFormat="1" applyFont="1" applyFill="1" applyBorder="1" applyAlignment="1">
      <alignment horizontal="left" vertical="top"/>
    </xf>
    <xf numFmtId="43" fontId="19" fillId="0" borderId="0" xfId="4" applyFont="1" applyFill="1" applyBorder="1" applyAlignment="1">
      <alignment horizontal="right" vertical="top"/>
    </xf>
    <xf numFmtId="43" fontId="18" fillId="0" borderId="0" xfId="4" applyFont="1" applyFill="1" applyBorder="1" applyAlignment="1">
      <alignment horizontal="right" vertical="top"/>
    </xf>
    <xf numFmtId="43" fontId="18" fillId="0" borderId="0" xfId="4" applyFont="1" applyFill="1" applyAlignment="1">
      <alignment vertical="top"/>
    </xf>
    <xf numFmtId="43" fontId="19" fillId="0" borderId="0" xfId="4" applyFont="1" applyFill="1" applyBorder="1" applyAlignment="1">
      <alignment horizontal="right" vertical="justify"/>
    </xf>
    <xf numFmtId="43" fontId="18" fillId="0" borderId="0" xfId="4" applyFont="1" applyFill="1" applyBorder="1" applyAlignment="1">
      <alignment horizontal="right" vertical="justify"/>
    </xf>
    <xf numFmtId="0" fontId="25" fillId="0" borderId="0" xfId="0" applyFont="1" applyAlignment="1">
      <alignment vertical="top"/>
    </xf>
    <xf numFmtId="43" fontId="19" fillId="0" borderId="6" xfId="4" applyFont="1" applyFill="1" applyBorder="1" applyAlignment="1">
      <alignment horizontal="right" vertical="justify"/>
    </xf>
    <xf numFmtId="43" fontId="18" fillId="0" borderId="6" xfId="4" applyFont="1" applyFill="1" applyBorder="1" applyAlignment="1">
      <alignment horizontal="right" vertical="justify"/>
    </xf>
    <xf numFmtId="0" fontId="18" fillId="0" borderId="0" xfId="0" applyFont="1" applyAlignment="1">
      <alignment horizontal="right" vertical="top"/>
    </xf>
    <xf numFmtId="37" fontId="18" fillId="0" borderId="0" xfId="4" applyNumberFormat="1" applyFont="1" applyFill="1" applyBorder="1" applyAlignment="1">
      <alignment horizontal="right" vertical="justify"/>
    </xf>
    <xf numFmtId="0" fontId="5" fillId="0" borderId="0" xfId="0" applyFont="1" applyAlignment="1">
      <alignment horizontal="left" vertical="top"/>
    </xf>
    <xf numFmtId="37" fontId="18" fillId="0" borderId="0" xfId="0" applyNumberFormat="1" applyFont="1" applyAlignment="1">
      <alignment horizontal="right" vertical="justify"/>
    </xf>
    <xf numFmtId="0" fontId="18" fillId="0" borderId="0" xfId="0" applyFont="1" applyAlignment="1">
      <alignment vertical="top"/>
    </xf>
    <xf numFmtId="0" fontId="26" fillId="0" borderId="0" xfId="0" applyFont="1" applyAlignment="1">
      <alignment vertical="top"/>
    </xf>
    <xf numFmtId="0" fontId="21" fillId="0" borderId="4" xfId="0" applyFont="1" applyBorder="1" applyAlignment="1">
      <alignment horizontal="right" vertical="top"/>
    </xf>
    <xf numFmtId="0" fontId="21" fillId="0" borderId="4" xfId="0" applyFont="1" applyBorder="1" applyAlignment="1">
      <alignment horizontal="right" vertical="top" wrapText="1"/>
    </xf>
    <xf numFmtId="0" fontId="5" fillId="0" borderId="4" xfId="0" applyFont="1" applyBorder="1" applyAlignment="1">
      <alignment horizontal="right" vertical="top"/>
    </xf>
    <xf numFmtId="0" fontId="5" fillId="0" borderId="4" xfId="0" applyFont="1" applyBorder="1" applyAlignment="1">
      <alignment horizontal="right" vertical="top" wrapText="1"/>
    </xf>
    <xf numFmtId="0" fontId="21" fillId="0" borderId="0" xfId="0" applyFont="1" applyAlignment="1">
      <alignment vertical="center"/>
    </xf>
    <xf numFmtId="0" fontId="21" fillId="0" borderId="0" xfId="0" applyFont="1" applyAlignment="1">
      <alignment horizontal="left" vertical="top" wrapText="1"/>
    </xf>
    <xf numFmtId="0" fontId="21" fillId="0" borderId="1" xfId="0" applyFont="1" applyBorder="1" applyAlignment="1">
      <alignment horizontal="left" vertical="top"/>
    </xf>
    <xf numFmtId="0" fontId="21" fillId="0" borderId="9" xfId="0" applyFont="1" applyBorder="1" applyAlignment="1">
      <alignment vertical="top"/>
    </xf>
    <xf numFmtId="0" fontId="21" fillId="0" borderId="7" xfId="0" applyFont="1" applyBorder="1" applyAlignment="1">
      <alignment vertical="top" wrapText="1"/>
    </xf>
    <xf numFmtId="0" fontId="5" fillId="0" borderId="0" xfId="0" applyFont="1" applyAlignment="1">
      <alignment horizontal="left" vertical="top" wrapText="1"/>
    </xf>
    <xf numFmtId="0" fontId="5" fillId="0" borderId="1" xfId="0" applyFont="1" applyBorder="1" applyAlignment="1">
      <alignment horizontal="left" vertical="top"/>
    </xf>
    <xf numFmtId="0" fontId="24" fillId="0" borderId="0" xfId="0" applyFont="1" applyAlignment="1">
      <alignment horizontal="left" vertical="top" wrapText="1"/>
    </xf>
    <xf numFmtId="0" fontId="5" fillId="0" borderId="0" xfId="0" applyFont="1" applyAlignment="1">
      <alignment horizontal="justify" vertical="top" wrapText="1"/>
    </xf>
    <xf numFmtId="43" fontId="21" fillId="0" borderId="6" xfId="4" applyFont="1" applyFill="1" applyBorder="1" applyAlignment="1">
      <alignment horizontal="right" vertical="top"/>
    </xf>
    <xf numFmtId="0" fontId="21" fillId="0" borderId="0" xfId="0" applyFont="1" applyAlignment="1">
      <alignment horizontal="justify" vertical="top" wrapText="1"/>
    </xf>
    <xf numFmtId="1" fontId="21" fillId="0" borderId="6" xfId="0" quotePrefix="1" applyNumberFormat="1" applyFont="1" applyBorder="1" applyAlignment="1">
      <alignment horizontal="right" vertical="top"/>
    </xf>
    <xf numFmtId="1" fontId="5" fillId="0" borderId="6" xfId="0" quotePrefix="1" applyNumberFormat="1" applyFont="1" applyBorder="1" applyAlignment="1">
      <alignment horizontal="right" vertical="top"/>
    </xf>
    <xf numFmtId="43" fontId="5" fillId="0" borderId="4" xfId="4" applyFont="1" applyFill="1" applyBorder="1" applyAlignment="1">
      <alignment horizontal="right" vertical="top"/>
    </xf>
    <xf numFmtId="43" fontId="5" fillId="0" borderId="6" xfId="4" applyFont="1" applyFill="1" applyBorder="1" applyAlignment="1">
      <alignment horizontal="right" vertical="top"/>
    </xf>
    <xf numFmtId="2" fontId="21" fillId="0" borderId="13" xfId="0" applyNumberFormat="1" applyFont="1" applyBorder="1" applyAlignment="1">
      <alignment horizontal="right" vertical="top"/>
    </xf>
    <xf numFmtId="2" fontId="5" fillId="0" borderId="13" xfId="0" applyNumberFormat="1" applyFont="1" applyBorder="1" applyAlignment="1">
      <alignment horizontal="right" vertical="top"/>
    </xf>
    <xf numFmtId="173" fontId="21" fillId="0" borderId="6" xfId="0" quotePrefix="1" applyNumberFormat="1" applyFont="1" applyBorder="1" applyAlignment="1">
      <alignment horizontal="right" vertical="top"/>
    </xf>
    <xf numFmtId="173" fontId="5" fillId="0" borderId="6" xfId="0" quotePrefix="1" applyNumberFormat="1" applyFont="1" applyBorder="1" applyAlignment="1">
      <alignment horizontal="right" vertical="top"/>
    </xf>
    <xf numFmtId="43" fontId="21" fillId="0" borderId="0" xfId="4" applyFont="1" applyFill="1" applyBorder="1" applyAlignment="1">
      <alignment horizontal="right" vertical="top" wrapText="1"/>
    </xf>
    <xf numFmtId="43" fontId="5" fillId="0" borderId="0" xfId="4" applyFont="1" applyFill="1" applyBorder="1" applyAlignment="1">
      <alignment horizontal="right" vertical="top" wrapText="1"/>
    </xf>
    <xf numFmtId="43" fontId="21" fillId="0" borderId="13" xfId="4" applyFont="1" applyFill="1" applyBorder="1" applyAlignment="1">
      <alignment horizontal="right" vertical="top" wrapText="1"/>
    </xf>
    <xf numFmtId="43" fontId="5" fillId="0" borderId="13" xfId="4" applyFont="1" applyFill="1" applyBorder="1" applyAlignment="1">
      <alignment horizontal="right" vertical="top" wrapText="1"/>
    </xf>
    <xf numFmtId="43" fontId="21" fillId="0" borderId="0" xfId="4" applyFont="1" applyFill="1" applyAlignment="1">
      <alignment horizontal="right" vertical="top"/>
    </xf>
    <xf numFmtId="0" fontId="21" fillId="0" borderId="1" xfId="0" applyFont="1" applyBorder="1" applyAlignment="1">
      <alignment horizontal="center" vertical="top" wrapText="1"/>
    </xf>
    <xf numFmtId="2" fontId="5" fillId="0" borderId="1" xfId="0" applyNumberFormat="1" applyFont="1" applyBorder="1" applyAlignment="1">
      <alignment horizontal="right" vertical="top" wrapText="1"/>
    </xf>
    <xf numFmtId="43" fontId="5" fillId="0" borderId="1" xfId="4" applyFont="1" applyFill="1" applyBorder="1" applyAlignment="1">
      <alignment horizontal="right" vertical="top" wrapText="1"/>
    </xf>
    <xf numFmtId="0" fontId="5" fillId="0" borderId="11" xfId="0" applyFont="1" applyBorder="1" applyAlignment="1">
      <alignment horizontal="left" vertical="top" wrapText="1"/>
    </xf>
    <xf numFmtId="0" fontId="5" fillId="0" borderId="3" xfId="0" applyFont="1" applyBorder="1" applyAlignment="1">
      <alignment horizontal="left" vertical="top" wrapText="1"/>
    </xf>
    <xf numFmtId="0" fontId="5" fillId="0" borderId="7" xfId="0" applyFont="1" applyBorder="1" applyAlignment="1">
      <alignment horizontal="right" vertical="top" wrapText="1"/>
    </xf>
    <xf numFmtId="0" fontId="21" fillId="0" borderId="4" xfId="0" applyFont="1" applyBorder="1" applyAlignment="1">
      <alignment horizontal="left" vertical="center"/>
    </xf>
    <xf numFmtId="164" fontId="21" fillId="0" borderId="0" xfId="0" applyNumberFormat="1" applyFont="1" applyAlignment="1">
      <alignment vertical="top"/>
    </xf>
    <xf numFmtId="164" fontId="5" fillId="0" borderId="0" xfId="0" applyNumberFormat="1" applyFont="1" applyAlignment="1">
      <alignment vertical="top"/>
    </xf>
    <xf numFmtId="164" fontId="5" fillId="0" borderId="0" xfId="0" applyNumberFormat="1" applyFont="1" applyAlignment="1">
      <alignment horizontal="right" vertical="top"/>
    </xf>
    <xf numFmtId="164" fontId="5" fillId="0" borderId="0" xfId="0" applyNumberFormat="1" applyFont="1" applyAlignment="1">
      <alignment horizontal="left" vertical="top"/>
    </xf>
    <xf numFmtId="0" fontId="18" fillId="0" borderId="0" xfId="0" applyFont="1" applyAlignment="1">
      <alignment horizontal="justify" vertical="top" wrapText="1"/>
    </xf>
    <xf numFmtId="0" fontId="5" fillId="0" borderId="9" xfId="0" applyFont="1" applyBorder="1" applyAlignment="1">
      <alignment vertical="top" wrapText="1"/>
    </xf>
    <xf numFmtId="0" fontId="18" fillId="0" borderId="6" xfId="0" applyFont="1" applyBorder="1" applyAlignment="1">
      <alignment vertical="top" wrapText="1"/>
    </xf>
    <xf numFmtId="0" fontId="18" fillId="0" borderId="7" xfId="0" applyFont="1" applyBorder="1" applyAlignment="1">
      <alignment vertical="top" wrapText="1"/>
    </xf>
    <xf numFmtId="0" fontId="5" fillId="0" borderId="0" xfId="0" applyFont="1" applyAlignment="1">
      <alignment horizontal="justify" vertical="top"/>
    </xf>
    <xf numFmtId="0" fontId="21" fillId="0" borderId="8" xfId="0" applyFont="1" applyBorder="1" applyAlignment="1">
      <alignment horizontal="left" vertical="top"/>
    </xf>
    <xf numFmtId="0" fontId="21" fillId="0" borderId="4" xfId="0" applyFont="1" applyBorder="1" applyAlignment="1">
      <alignment horizontal="left" vertical="top"/>
    </xf>
    <xf numFmtId="0" fontId="5" fillId="0" borderId="0" xfId="0" applyFont="1" applyAlignment="1">
      <alignment horizontal="justify" vertical="top" wrapText="1"/>
    </xf>
    <xf numFmtId="0" fontId="5" fillId="0" borderId="0" xfId="0" applyFont="1" applyAlignment="1">
      <alignment horizontal="left" vertical="top" wrapText="1"/>
    </xf>
    <xf numFmtId="0" fontId="21" fillId="0" borderId="9" xfId="0" applyFont="1" applyBorder="1" applyAlignment="1">
      <alignment horizontal="left" vertical="top" wrapText="1"/>
    </xf>
    <xf numFmtId="0" fontId="21" fillId="0" borderId="6" xfId="0" applyFont="1" applyBorder="1" applyAlignment="1">
      <alignment horizontal="left" vertical="top" wrapText="1"/>
    </xf>
    <xf numFmtId="0" fontId="21" fillId="0" borderId="7" xfId="0" applyFont="1" applyBorder="1" applyAlignment="1">
      <alignment horizontal="left" vertical="top" wrapText="1"/>
    </xf>
    <xf numFmtId="0" fontId="5" fillId="0" borderId="1" xfId="0" applyFont="1" applyBorder="1" applyAlignment="1">
      <alignment horizontal="left" vertical="top" wrapText="1"/>
    </xf>
    <xf numFmtId="0" fontId="21" fillId="0" borderId="1" xfId="0" applyFont="1" applyBorder="1" applyAlignment="1">
      <alignment horizontal="left" vertical="top" wrapText="1"/>
    </xf>
    <xf numFmtId="0" fontId="5" fillId="0" borderId="14" xfId="0" applyFont="1" applyBorder="1" applyAlignment="1">
      <alignment horizontal="left" vertical="top" wrapText="1"/>
    </xf>
    <xf numFmtId="0" fontId="5" fillId="0" borderId="8" xfId="0" applyFont="1" applyBorder="1" applyAlignment="1">
      <alignment horizontal="left" vertical="top" wrapText="1"/>
    </xf>
    <xf numFmtId="0" fontId="5" fillId="6" borderId="0" xfId="0" applyFont="1" applyFill="1" applyAlignment="1">
      <alignment vertical="top"/>
    </xf>
    <xf numFmtId="0" fontId="21" fillId="6" borderId="0" xfId="0" applyFont="1" applyFill="1" applyAlignment="1">
      <alignment horizontal="left" vertical="top" wrapText="1"/>
    </xf>
    <xf numFmtId="0" fontId="21" fillId="6" borderId="0" xfId="0" applyFont="1" applyFill="1" applyAlignment="1">
      <alignment horizontal="right" vertical="top"/>
    </xf>
    <xf numFmtId="0" fontId="21" fillId="6" borderId="0" xfId="0" applyFont="1" applyFill="1" applyAlignment="1">
      <alignment vertical="top"/>
    </xf>
  </cellXfs>
  <cellStyles count="7">
    <cellStyle name="Comma 10 10" xfId="4" xr:uid="{3E01B4D4-6352-4CE6-AA12-B8F55C33B403}"/>
    <cellStyle name="Comma 70" xfId="1" xr:uid="{E077656F-EAA0-455F-A252-DB6F1FC5845B}"/>
    <cellStyle name="Comma 70 2" xfId="3" xr:uid="{1E57F3C2-C1A0-47F7-9D63-16AFAA543508}"/>
    <cellStyle name="Nor}al 2 2" xfId="6" xr:uid="{955B9FF3-4CD8-4D65-9CEB-62CB99CB5577}"/>
    <cellStyle name="Normal" xfId="0" builtinId="0"/>
    <cellStyle name="Normal 10" xfId="2" xr:uid="{73725974-4DF2-4779-B82A-C503CC592B4B}"/>
    <cellStyle name="Normal 2" xfId="5" xr:uid="{F87E0672-F6F6-4B02-9525-95D1565AB3D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20Drive/D%20drive/Sakshi%20Files/1.%20Accounts/FY%202021-22/Q-4/BEML%20Final%20Accounts/BEML%20Standalone%20and%20Consolidate%20FS%202021-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27982\AppData\Local\Microsoft\Windows\INetCache\Content.Outlook\J1Y0JEJ2\BEML%20Accounts%20-%20FIC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BI"/>
      <sheetName val="Newspaper"/>
      <sheetName val="SEBI BS"/>
      <sheetName val="ratios"/>
      <sheetName val="FHlights"/>
      <sheetName val="MoU"/>
      <sheetName val="FH"/>
      <sheetName val="Oth Exp"/>
      <sheetName val="Emp Rem"/>
      <sheetName val="Oth Inc"/>
      <sheetName val="Other Income-regroup"/>
      <sheetName val="DivFA (for demerger)"/>
      <sheetName val="DivFA"/>
      <sheetName val="Sheet1"/>
      <sheetName val="DIVBS1920"/>
      <sheetName val="FA"/>
      <sheetName val="DIVBS2022"/>
      <sheetName val="DIVPL2022"/>
      <sheetName val="Equity 22"/>
      <sheetName val="Equity 21"/>
      <sheetName val="P&amp;L"/>
      <sheetName val="BS"/>
      <sheetName val="R&amp;DPPE"/>
      <sheetName val="Ratios."/>
      <sheetName val="CWIP"/>
      <sheetName val="Tax Cal. 2021-22-ACCTS Audit"/>
      <sheetName val="Payables - 2022"/>
      <sheetName val="Payables - 2021"/>
      <sheetName val="Receivables - 2021"/>
      <sheetName val="Receivables - 2022"/>
      <sheetName val="Movement in Prov"/>
      <sheetName val="CSR Disclosures"/>
      <sheetName val="Tax Cal. Sheet"/>
      <sheetName val="31FGHI"/>
      <sheetName val="39J"/>
      <sheetName val="39K"/>
      <sheetName val="39L"/>
      <sheetName val="39MNOPQ"/>
      <sheetName val="39O"/>
      <sheetName val="Con Seg"/>
      <sheetName val="CCFS"/>
      <sheetName val="CFA"/>
      <sheetName val="CEquity 22"/>
      <sheetName val="CEquity 21"/>
      <sheetName val="CCWIP"/>
      <sheetName val="CP&amp;L"/>
      <sheetName val="Newspaper "/>
      <sheetName val="SEBI-Standalone"/>
      <sheetName val="SEBI-Consolidated"/>
      <sheetName val="CFS"/>
      <sheetName val="CCFS.."/>
      <sheetName val="SEBI-Cash Flow Statement"/>
      <sheetName val="SEBI - BS"/>
      <sheetName val="UPSI"/>
      <sheetName val="CRatios"/>
      <sheetName val="CBS Print"/>
      <sheetName val="CBS"/>
      <sheetName val="CR&amp;DPPE"/>
      <sheetName val="CFGHI"/>
      <sheetName val="C39J"/>
      <sheetName val="C39K"/>
      <sheetName val="C39L"/>
      <sheetName val="C39MNO"/>
      <sheetName val="C39O"/>
      <sheetName val="C39PQ"/>
      <sheetName val="F-AOC"/>
      <sheetName val="I-D"/>
      <sheetName val="Cons wkg"/>
      <sheetName val="P&amp;L Variance "/>
      <sheetName val="Provision"/>
      <sheetName val="Oth Inc &amp; Fin Cost "/>
      <sheetName val="Other Expenses  revised"/>
      <sheetName val="Annex- 3 (Empl Rem)"/>
      <sheetName val="Oth Exp (3)"/>
      <sheetName val="Oth Exp (2)"/>
      <sheetName val="BS Variance "/>
      <sheetName val="Annexure-A"/>
      <sheetName val="Statement-2 (Contract Assets)"/>
      <sheetName val="Inv"/>
      <sheetName val="Int. 2021-22 Crs (1)"/>
      <sheetName val="SEBI Formula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88">
          <cell r="AD88">
            <v>-104.44880019999998</v>
          </cell>
          <cell r="AE88">
            <v>-74.315780000000004</v>
          </cell>
        </row>
      </sheetData>
      <sheetData sheetId="9" refreshError="1"/>
      <sheetData sheetId="10" refreshError="1"/>
      <sheetData sheetId="11" refreshError="1"/>
      <sheetData sheetId="12" refreshError="1"/>
      <sheetData sheetId="13" refreshError="1"/>
      <sheetData sheetId="14" refreshError="1"/>
      <sheetData sheetId="15" refreshError="1">
        <row r="2">
          <cell r="B2" t="str">
            <v>Note 3: Property, Plant and Equipment</v>
          </cell>
        </row>
        <row r="13">
          <cell r="G13">
            <v>795.11863060000007</v>
          </cell>
          <cell r="I13">
            <v>90.150109999999998</v>
          </cell>
          <cell r="M13">
            <v>190.20892979999999</v>
          </cell>
        </row>
        <row r="32">
          <cell r="G32">
            <v>1094.6791559999999</v>
          </cell>
          <cell r="I32">
            <v>112.89348</v>
          </cell>
        </row>
        <row r="33">
          <cell r="N33">
            <v>831.22288549999996</v>
          </cell>
        </row>
        <row r="34">
          <cell r="G34">
            <v>984.39</v>
          </cell>
          <cell r="M34">
            <v>222.20999999999998</v>
          </cell>
        </row>
      </sheetData>
      <sheetData sheetId="16" refreshError="1"/>
      <sheetData sheetId="17" refreshError="1"/>
      <sheetData sheetId="18" refreshError="1">
        <row r="14">
          <cell r="H14">
            <v>1.44</v>
          </cell>
          <cell r="I14">
            <v>5000</v>
          </cell>
        </row>
        <row r="27">
          <cell r="H27">
            <v>1.44</v>
          </cell>
          <cell r="I27">
            <v>2500</v>
          </cell>
        </row>
      </sheetData>
      <sheetData sheetId="19" refreshError="1"/>
      <sheetData sheetId="20" refreshError="1">
        <row r="4">
          <cell r="B4" t="str">
            <v xml:space="preserve">Statement of Profit and Loss </v>
          </cell>
        </row>
        <row r="379">
          <cell r="D379">
            <v>76.905615300000008</v>
          </cell>
          <cell r="E379">
            <v>76.089508499999994</v>
          </cell>
        </row>
        <row r="391">
          <cell r="D391">
            <v>159.58544329999995</v>
          </cell>
          <cell r="E391">
            <v>159.53278420000001</v>
          </cell>
        </row>
      </sheetData>
      <sheetData sheetId="21" refreshError="1">
        <row r="15">
          <cell r="D15">
            <v>12.107447700000009</v>
          </cell>
          <cell r="E15">
            <v>10.992699999999999</v>
          </cell>
        </row>
        <row r="16">
          <cell r="D16">
            <v>62.538932100000011</v>
          </cell>
          <cell r="E16">
            <v>45.64</v>
          </cell>
        </row>
        <row r="24">
          <cell r="D24">
            <v>186136.11136108066</v>
          </cell>
          <cell r="E24">
            <v>188450.91301425992</v>
          </cell>
        </row>
        <row r="26">
          <cell r="D26">
            <v>1644.4620811085435</v>
          </cell>
          <cell r="E26">
            <v>438.8591918999997</v>
          </cell>
        </row>
        <row r="28">
          <cell r="D28">
            <v>1679.7742569999998</v>
          </cell>
          <cell r="E28">
            <v>1184.1400000000001</v>
          </cell>
        </row>
        <row r="29">
          <cell r="D29">
            <v>522.82321119999995</v>
          </cell>
          <cell r="E29">
            <v>544.97397650000005</v>
          </cell>
        </row>
        <row r="39">
          <cell r="D39">
            <v>230678.77425800005</v>
          </cell>
          <cell r="E39">
            <v>222444.91716910002</v>
          </cell>
        </row>
        <row r="43">
          <cell r="D43">
            <v>0</v>
          </cell>
          <cell r="E43">
            <v>10000</v>
          </cell>
        </row>
        <row r="44">
          <cell r="D44">
            <v>880.64003000000002</v>
          </cell>
          <cell r="E44">
            <v>754.48</v>
          </cell>
        </row>
        <row r="45">
          <cell r="D45">
            <v>125.36859</v>
          </cell>
          <cell r="E45">
            <v>41.602710000000002</v>
          </cell>
        </row>
        <row r="51">
          <cell r="D51">
            <v>82257.399757299994</v>
          </cell>
          <cell r="E51">
            <v>64334.353686300004</v>
          </cell>
        </row>
        <row r="52">
          <cell r="D52">
            <v>41.703148599999963</v>
          </cell>
          <cell r="E52">
            <v>81.83</v>
          </cell>
        </row>
        <row r="54">
          <cell r="D54">
            <v>8235.9240055999999</v>
          </cell>
          <cell r="E54">
            <v>3884.0158808000006</v>
          </cell>
        </row>
        <row r="55">
          <cell r="D55">
            <v>47821.384481999914</v>
          </cell>
          <cell r="E55">
            <v>70177.869774299994</v>
          </cell>
        </row>
        <row r="56">
          <cell r="D56">
            <v>2411.1055302</v>
          </cell>
          <cell r="E56">
            <v>2124.1772571000001</v>
          </cell>
        </row>
        <row r="241">
          <cell r="D241" t="str">
            <v>31 March 2022</v>
          </cell>
          <cell r="G241" t="str">
            <v>31 March 2021</v>
          </cell>
        </row>
        <row r="242">
          <cell r="B242" t="str">
            <v>Particulars</v>
          </cell>
        </row>
        <row r="463">
          <cell r="D463">
            <v>0</v>
          </cell>
          <cell r="E463">
            <v>0</v>
          </cell>
        </row>
        <row r="556">
          <cell r="C556">
            <v>880.64003000000002</v>
          </cell>
        </row>
        <row r="602">
          <cell r="C602">
            <v>10000</v>
          </cell>
          <cell r="D602">
            <v>10149.48</v>
          </cell>
        </row>
        <row r="606">
          <cell r="C606">
            <v>41.703148599999963</v>
          </cell>
        </row>
        <row r="651">
          <cell r="C651">
            <v>0</v>
          </cell>
          <cell r="D651">
            <v>0</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row r="4">
          <cell r="K4">
            <v>165.22</v>
          </cell>
        </row>
        <row r="5">
          <cell r="K5">
            <v>565.79600000000005</v>
          </cell>
        </row>
        <row r="9">
          <cell r="B9" t="str">
            <v>(f) nature of CSR activities,</v>
          </cell>
        </row>
      </sheetData>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vFA"/>
      <sheetName val="DIVBS2022"/>
      <sheetName val="DIVPL2022"/>
      <sheetName val="Equity 22"/>
      <sheetName val="31FGHI"/>
      <sheetName val="39J"/>
      <sheetName val="39K"/>
      <sheetName val="39L"/>
      <sheetName val="39MNOPQ"/>
    </sheetNames>
    <sheetDataSet>
      <sheetData sheetId="0"/>
      <sheetData sheetId="1"/>
      <sheetData sheetId="2"/>
      <sheetData sheetId="3"/>
      <sheetData sheetId="4"/>
      <sheetData sheetId="5">
        <row r="7">
          <cell r="B7" t="str">
            <v>Particulars</v>
          </cell>
          <cell r="C7" t="str">
            <v>31 March 2022</v>
          </cell>
          <cell r="D7" t="str">
            <v>31 March 2021</v>
          </cell>
        </row>
        <row r="33">
          <cell r="B33" t="str">
            <v>Particulars</v>
          </cell>
        </row>
      </sheetData>
      <sheetData sheetId="6"/>
      <sheetData sheetId="7">
        <row r="17">
          <cell r="D17" t="str">
            <v>31 March 2022</v>
          </cell>
          <cell r="E17" t="str">
            <v>31 March 2021</v>
          </cell>
        </row>
      </sheetData>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6E3A0-DA61-42D0-9212-AAE966678A00}">
  <dimension ref="B1:N321"/>
  <sheetViews>
    <sheetView tabSelected="1" workbookViewId="0">
      <selection activeCell="C46" sqref="C46"/>
    </sheetView>
  </sheetViews>
  <sheetFormatPr defaultRowHeight="12.75" zeroHeight="1"/>
  <cols>
    <col min="1" max="1" width="3.28515625" style="1" customWidth="1"/>
    <col min="2" max="2" width="3.42578125" style="1" customWidth="1"/>
    <col min="3" max="3" width="37.85546875" style="51" customWidth="1"/>
    <col min="4" max="4" width="5.140625" style="54" bestFit="1" customWidth="1"/>
    <col min="5" max="5" width="11.5703125" style="3" bestFit="1" customWidth="1"/>
    <col min="6" max="6" width="11.85546875" style="3" bestFit="1" customWidth="1"/>
    <col min="7" max="7" width="12.140625" style="3" customWidth="1"/>
    <col min="8" max="8" width="12" style="3" bestFit="1" customWidth="1"/>
    <col min="9" max="10" width="11.28515625" style="3" bestFit="1" customWidth="1"/>
    <col min="11" max="11" width="11.28515625" style="3" customWidth="1"/>
    <col min="12" max="12" width="11.42578125" style="3" customWidth="1"/>
    <col min="13" max="13" width="12.140625" style="3" customWidth="1"/>
    <col min="14" max="14" width="12.42578125" style="3" customWidth="1"/>
    <col min="15" max="15" width="6.140625" style="1" customWidth="1"/>
    <col min="16" max="16384" width="9.140625" style="1"/>
  </cols>
  <sheetData>
    <row r="1" spans="2:14" ht="18.75">
      <c r="C1" s="2" t="s">
        <v>0</v>
      </c>
      <c r="D1" s="2"/>
      <c r="E1" s="2"/>
    </row>
    <row r="2" spans="2:14" ht="15">
      <c r="C2" s="4" t="s">
        <v>1</v>
      </c>
      <c r="D2" s="5"/>
      <c r="E2" s="6"/>
    </row>
    <row r="3" spans="2:14" ht="9" customHeight="1">
      <c r="C3" s="7"/>
      <c r="D3" s="1"/>
    </row>
    <row r="4" spans="2:14" ht="15.75">
      <c r="C4" s="8" t="s">
        <v>216</v>
      </c>
      <c r="D4" s="1"/>
      <c r="E4" s="9"/>
      <c r="G4" s="9"/>
      <c r="H4" s="9"/>
      <c r="I4" s="9"/>
      <c r="J4" s="9"/>
      <c r="K4" s="9"/>
      <c r="M4" s="10" t="s">
        <v>2</v>
      </c>
      <c r="N4" s="10"/>
    </row>
    <row r="5" spans="2:14" s="46" customFormat="1" ht="27.75" customHeight="1">
      <c r="B5" s="11"/>
      <c r="C5" s="12" t="s">
        <v>3</v>
      </c>
      <c r="D5" s="12" t="s">
        <v>4</v>
      </c>
      <c r="E5" s="13" t="s">
        <v>5</v>
      </c>
      <c r="F5" s="13" t="s">
        <v>6</v>
      </c>
      <c r="G5" s="13" t="s">
        <v>7</v>
      </c>
      <c r="H5" s="13" t="s">
        <v>8</v>
      </c>
      <c r="I5" s="13" t="s">
        <v>9</v>
      </c>
      <c r="J5" s="13" t="s">
        <v>10</v>
      </c>
      <c r="K5" s="13" t="s">
        <v>11</v>
      </c>
      <c r="L5" s="13" t="s">
        <v>12</v>
      </c>
      <c r="M5" s="13" t="s">
        <v>13</v>
      </c>
      <c r="N5" s="13" t="s">
        <v>14</v>
      </c>
    </row>
    <row r="6" spans="2:14">
      <c r="B6" s="14"/>
      <c r="C6" s="15"/>
      <c r="D6" s="16"/>
      <c r="E6" s="17"/>
      <c r="F6" s="17"/>
      <c r="G6" s="17"/>
      <c r="H6" s="17"/>
      <c r="I6" s="17"/>
      <c r="J6" s="17"/>
      <c r="K6" s="17"/>
      <c r="L6" s="17"/>
      <c r="M6" s="17"/>
      <c r="N6" s="18"/>
    </row>
    <row r="7" spans="2:14">
      <c r="B7" s="14"/>
      <c r="C7" s="19" t="s">
        <v>15</v>
      </c>
      <c r="D7" s="16"/>
      <c r="E7" s="17"/>
      <c r="F7" s="17"/>
      <c r="G7" s="17"/>
      <c r="H7" s="17"/>
      <c r="I7" s="17"/>
      <c r="J7" s="17"/>
      <c r="K7" s="17"/>
      <c r="L7" s="17"/>
      <c r="M7" s="17"/>
      <c r="N7" s="18"/>
    </row>
    <row r="8" spans="2:14">
      <c r="B8" s="20" t="s">
        <v>16</v>
      </c>
      <c r="C8" s="15" t="s">
        <v>17</v>
      </c>
      <c r="D8" s="21">
        <v>30</v>
      </c>
      <c r="E8" s="17">
        <v>1839.8132014</v>
      </c>
      <c r="F8" s="17">
        <v>140638.98378489999</v>
      </c>
      <c r="G8" s="17">
        <v>34333.052725900001</v>
      </c>
      <c r="H8" s="17">
        <v>79528.06</v>
      </c>
      <c r="I8" s="17">
        <v>22222.2564838</v>
      </c>
      <c r="J8" s="17">
        <v>72409.868445800006</v>
      </c>
      <c r="K8" s="17">
        <v>21286.302773399999</v>
      </c>
      <c r="L8" s="17">
        <v>61490.430991499976</v>
      </c>
      <c r="M8" s="17">
        <v>433748.76840669994</v>
      </c>
      <c r="N8" s="18">
        <v>359739.96168950002</v>
      </c>
    </row>
    <row r="9" spans="2:14">
      <c r="B9" s="20" t="s">
        <v>18</v>
      </c>
      <c r="C9" s="22" t="s">
        <v>19</v>
      </c>
      <c r="D9" s="21">
        <v>31</v>
      </c>
      <c r="E9" s="17">
        <v>181.06195289999999</v>
      </c>
      <c r="F9" s="17">
        <v>50.342017599999963</v>
      </c>
      <c r="G9" s="17">
        <v>61.346556499999998</v>
      </c>
      <c r="H9" s="17">
        <v>36.670000000000009</v>
      </c>
      <c r="I9" s="17">
        <v>1.5854710999999999</v>
      </c>
      <c r="J9" s="17">
        <v>14.474292999999999</v>
      </c>
      <c r="K9" s="17">
        <v>4.2165185000000003</v>
      </c>
      <c r="L9" s="17">
        <v>324.46327080000003</v>
      </c>
      <c r="M9" s="17">
        <v>674.16008039999997</v>
      </c>
      <c r="N9" s="18">
        <v>1997.2544705999999</v>
      </c>
    </row>
    <row r="10" spans="2:14">
      <c r="B10" s="23" t="s">
        <v>20</v>
      </c>
      <c r="C10" s="24" t="s">
        <v>21</v>
      </c>
      <c r="D10" s="21"/>
      <c r="E10" s="25">
        <v>2020.8751543000001</v>
      </c>
      <c r="F10" s="25">
        <v>140689.32580249998</v>
      </c>
      <c r="G10" s="25">
        <v>34394.399282400002</v>
      </c>
      <c r="H10" s="25">
        <v>79564.73</v>
      </c>
      <c r="I10" s="25">
        <v>22223.841954899999</v>
      </c>
      <c r="J10" s="25">
        <v>72424.342738800013</v>
      </c>
      <c r="K10" s="25">
        <v>21290.5192919</v>
      </c>
      <c r="L10" s="25">
        <v>61814.894262299975</v>
      </c>
      <c r="M10" s="25">
        <v>434422.92848709994</v>
      </c>
      <c r="N10" s="26">
        <v>361737.21616010001</v>
      </c>
    </row>
    <row r="11" spans="2:14" ht="6.75" customHeight="1">
      <c r="B11" s="14"/>
      <c r="C11" s="22"/>
      <c r="D11" s="21"/>
      <c r="E11" s="17"/>
      <c r="F11" s="17"/>
      <c r="G11" s="17"/>
      <c r="H11" s="17"/>
      <c r="I11" s="17"/>
      <c r="J11" s="17"/>
      <c r="K11" s="17"/>
      <c r="L11" s="17"/>
      <c r="M11" s="17"/>
      <c r="N11" s="18"/>
    </row>
    <row r="12" spans="2:14" s="47" customFormat="1">
      <c r="B12" s="23" t="s">
        <v>22</v>
      </c>
      <c r="C12" s="24" t="s">
        <v>23</v>
      </c>
      <c r="D12" s="21"/>
      <c r="E12" s="27"/>
      <c r="F12" s="27"/>
      <c r="G12" s="27"/>
      <c r="H12" s="27"/>
      <c r="I12" s="27"/>
      <c r="J12" s="27"/>
      <c r="K12" s="27"/>
      <c r="L12" s="27"/>
      <c r="M12" s="27"/>
      <c r="N12" s="28"/>
    </row>
    <row r="13" spans="2:14">
      <c r="B13" s="20"/>
      <c r="C13" s="22" t="s">
        <v>24</v>
      </c>
      <c r="D13" s="21">
        <v>32</v>
      </c>
      <c r="E13" s="17">
        <v>0</v>
      </c>
      <c r="F13" s="17">
        <v>81319.858348999987</v>
      </c>
      <c r="G13" s="17">
        <v>20690.378700399997</v>
      </c>
      <c r="H13" s="17">
        <v>47549.04</v>
      </c>
      <c r="I13" s="17">
        <v>11101.8422983</v>
      </c>
      <c r="J13" s="17">
        <v>38536.654446100001</v>
      </c>
      <c r="K13" s="17">
        <v>12782.645805999999</v>
      </c>
      <c r="L13" s="17">
        <v>14976.379241800001</v>
      </c>
      <c r="M13" s="17">
        <v>226956.79884159999</v>
      </c>
      <c r="N13" s="18">
        <v>203824.78075159999</v>
      </c>
    </row>
    <row r="14" spans="2:14">
      <c r="B14" s="20"/>
      <c r="C14" s="22" t="s">
        <v>25</v>
      </c>
      <c r="D14" s="21">
        <v>33</v>
      </c>
      <c r="E14" s="17">
        <v>0</v>
      </c>
      <c r="F14" s="17">
        <v>0</v>
      </c>
      <c r="G14" s="17">
        <v>0</v>
      </c>
      <c r="H14" s="17">
        <v>0</v>
      </c>
      <c r="I14" s="17">
        <v>0</v>
      </c>
      <c r="J14" s="17">
        <v>0</v>
      </c>
      <c r="K14" s="17">
        <v>0</v>
      </c>
      <c r="L14" s="17">
        <v>0</v>
      </c>
      <c r="M14" s="17">
        <v>0</v>
      </c>
      <c r="N14" s="18">
        <v>0</v>
      </c>
    </row>
    <row r="15" spans="2:14" ht="25.5">
      <c r="B15" s="20"/>
      <c r="C15" s="22" t="s">
        <v>26</v>
      </c>
      <c r="D15" s="21">
        <v>34</v>
      </c>
      <c r="E15" s="17">
        <v>0</v>
      </c>
      <c r="F15" s="17">
        <v>15332.835017799995</v>
      </c>
      <c r="G15" s="17">
        <v>-181.09225419999999</v>
      </c>
      <c r="H15" s="17">
        <v>-10450.614020000034</v>
      </c>
      <c r="I15" s="17">
        <v>-566.07474979999506</v>
      </c>
      <c r="J15" s="17">
        <v>11312.090670400001</v>
      </c>
      <c r="K15" s="17">
        <v>-442.79406100000028</v>
      </c>
      <c r="L15" s="17">
        <v>0</v>
      </c>
      <c r="M15" s="17">
        <v>15004.350603199966</v>
      </c>
      <c r="N15" s="18">
        <v>86.295868899961079</v>
      </c>
    </row>
    <row r="16" spans="2:14">
      <c r="B16" s="20"/>
      <c r="C16" s="29" t="s">
        <v>27</v>
      </c>
      <c r="D16" s="21">
        <v>35</v>
      </c>
      <c r="E16" s="17">
        <v>8443.5152440999991</v>
      </c>
      <c r="F16" s="17">
        <v>16737.380941700008</v>
      </c>
      <c r="G16" s="17">
        <v>2788.3631153000001</v>
      </c>
      <c r="H16" s="17">
        <v>20776.822</v>
      </c>
      <c r="I16" s="17">
        <v>6133.657791300001</v>
      </c>
      <c r="J16" s="17">
        <v>13845.016248100001</v>
      </c>
      <c r="K16" s="17">
        <v>3445.1028773000007</v>
      </c>
      <c r="L16" s="17">
        <v>13593.871110399999</v>
      </c>
      <c r="M16" s="17">
        <v>85763.729328200003</v>
      </c>
      <c r="N16" s="18">
        <v>84864.652274600012</v>
      </c>
    </row>
    <row r="17" spans="2:14">
      <c r="B17" s="20"/>
      <c r="C17" s="22" t="s">
        <v>28</v>
      </c>
      <c r="D17" s="21">
        <v>36</v>
      </c>
      <c r="E17" s="17">
        <v>1979.8310525000002</v>
      </c>
      <c r="F17" s="17">
        <v>847.52796880000005</v>
      </c>
      <c r="G17" s="17">
        <v>199.33933869999998</v>
      </c>
      <c r="H17" s="17">
        <v>265.24</v>
      </c>
      <c r="I17" s="17">
        <v>0</v>
      </c>
      <c r="J17" s="17">
        <v>116.9088366</v>
      </c>
      <c r="K17" s="17">
        <v>0.17407</v>
      </c>
      <c r="L17" s="17">
        <v>1524.4049702999998</v>
      </c>
      <c r="M17" s="17">
        <v>4933.4262368999998</v>
      </c>
      <c r="N17" s="18">
        <v>3912.0822575000002</v>
      </c>
    </row>
    <row r="18" spans="2:14">
      <c r="B18" s="20"/>
      <c r="C18" s="22" t="s">
        <v>29</v>
      </c>
      <c r="D18" s="21" t="s">
        <v>30</v>
      </c>
      <c r="E18" s="17">
        <v>351.26803230000002</v>
      </c>
      <c r="F18" s="17">
        <v>1556.8011899999995</v>
      </c>
      <c r="G18" s="17">
        <v>568.2553999999999</v>
      </c>
      <c r="H18" s="30">
        <v>1568.7395852000002</v>
      </c>
      <c r="I18" s="17">
        <v>750.45600000000002</v>
      </c>
      <c r="J18" s="17">
        <v>1105.1599999999999</v>
      </c>
      <c r="K18" s="17">
        <v>401.61891000000003</v>
      </c>
      <c r="L18" s="17">
        <v>304.34343000000001</v>
      </c>
      <c r="M18" s="17">
        <v>6606.6425474999996</v>
      </c>
      <c r="N18" s="18">
        <v>7068.2699999999995</v>
      </c>
    </row>
    <row r="19" spans="2:14">
      <c r="B19" s="20"/>
      <c r="C19" s="22" t="s">
        <v>31</v>
      </c>
      <c r="D19" s="21">
        <v>37</v>
      </c>
      <c r="E19" s="17">
        <v>-571.77698430000009</v>
      </c>
      <c r="F19" s="17">
        <v>21238.137754000003</v>
      </c>
      <c r="G19" s="17">
        <v>9175.1147045999987</v>
      </c>
      <c r="H19" s="17">
        <v>13649.413554800003</v>
      </c>
      <c r="I19" s="17">
        <v>1387.451532</v>
      </c>
      <c r="J19" s="17">
        <v>13871.651715299999</v>
      </c>
      <c r="K19" s="17">
        <v>105.33494989999991</v>
      </c>
      <c r="L19" s="17">
        <v>15728.604684099995</v>
      </c>
      <c r="M19" s="17">
        <v>74583.931910400002</v>
      </c>
      <c r="N19" s="18">
        <v>52699.718722799997</v>
      </c>
    </row>
    <row r="20" spans="2:14">
      <c r="B20" s="20"/>
      <c r="C20" s="24" t="s">
        <v>32</v>
      </c>
      <c r="D20" s="21"/>
      <c r="E20" s="25">
        <v>10202.837344599999</v>
      </c>
      <c r="F20" s="25">
        <v>137032.54122129999</v>
      </c>
      <c r="G20" s="25">
        <v>33240.35900479999</v>
      </c>
      <c r="H20" s="25">
        <v>73358.641119999971</v>
      </c>
      <c r="I20" s="25">
        <v>18807.332871800005</v>
      </c>
      <c r="J20" s="25">
        <v>78787.481916500008</v>
      </c>
      <c r="K20" s="25">
        <v>16292.082552199998</v>
      </c>
      <c r="L20" s="25">
        <v>46127.603436599995</v>
      </c>
      <c r="M20" s="25">
        <v>413848.87946779997</v>
      </c>
      <c r="N20" s="26">
        <v>352455.79987539991</v>
      </c>
    </row>
    <row r="21" spans="2:14">
      <c r="B21" s="20" t="s">
        <v>33</v>
      </c>
      <c r="C21" s="31" t="s">
        <v>34</v>
      </c>
      <c r="D21" s="21"/>
      <c r="E21" s="17">
        <v>-8181.9621902999988</v>
      </c>
      <c r="F21" s="17">
        <v>3656.7845811999869</v>
      </c>
      <c r="G21" s="17">
        <v>1154.0402776000119</v>
      </c>
      <c r="H21" s="17">
        <v>6206.0888800000248</v>
      </c>
      <c r="I21" s="17">
        <v>3416.5090830999943</v>
      </c>
      <c r="J21" s="17">
        <v>-6363.1391776999953</v>
      </c>
      <c r="K21" s="17">
        <v>4998.4367397000024</v>
      </c>
      <c r="L21" s="17">
        <v>15687.29082569998</v>
      </c>
      <c r="M21" s="17">
        <v>20574.049019299971</v>
      </c>
      <c r="N21" s="18">
        <v>9281.4162847000989</v>
      </c>
    </row>
    <row r="22" spans="2:14">
      <c r="B22" s="20" t="s">
        <v>35</v>
      </c>
      <c r="C22" s="22" t="s">
        <v>36</v>
      </c>
      <c r="D22" s="21">
        <v>38</v>
      </c>
      <c r="E22" s="17">
        <v>0</v>
      </c>
      <c r="F22" s="17">
        <v>0</v>
      </c>
      <c r="G22" s="17">
        <v>0</v>
      </c>
      <c r="H22" s="17">
        <v>0</v>
      </c>
      <c r="I22" s="17">
        <v>0</v>
      </c>
      <c r="J22" s="17">
        <v>0</v>
      </c>
      <c r="K22" s="17">
        <v>0</v>
      </c>
      <c r="L22" s="17">
        <v>0</v>
      </c>
      <c r="M22" s="17">
        <v>0</v>
      </c>
      <c r="N22" s="18">
        <v>0</v>
      </c>
    </row>
    <row r="23" spans="2:14" s="47" customFormat="1">
      <c r="B23" s="23" t="s">
        <v>37</v>
      </c>
      <c r="C23" s="24" t="s">
        <v>38</v>
      </c>
      <c r="D23" s="21"/>
      <c r="E23" s="27">
        <v>-8181.9621902999988</v>
      </c>
      <c r="F23" s="27">
        <v>3656.7845811999869</v>
      </c>
      <c r="G23" s="27">
        <v>1154.0402776000119</v>
      </c>
      <c r="H23" s="27">
        <v>6206.0888800000248</v>
      </c>
      <c r="I23" s="27">
        <v>3416.5090830999943</v>
      </c>
      <c r="J23" s="27">
        <v>-6363.1391776999953</v>
      </c>
      <c r="K23" s="27">
        <v>4998.4367397000024</v>
      </c>
      <c r="L23" s="27">
        <v>15687.29082569998</v>
      </c>
      <c r="M23" s="27">
        <v>20574.049019299971</v>
      </c>
      <c r="N23" s="28">
        <v>9281.4162847000989</v>
      </c>
    </row>
    <row r="24" spans="2:14">
      <c r="B24" s="23" t="s">
        <v>39</v>
      </c>
      <c r="C24" s="24" t="s">
        <v>40</v>
      </c>
      <c r="D24" s="21"/>
      <c r="E24" s="17"/>
      <c r="F24" s="17"/>
      <c r="G24" s="17"/>
      <c r="H24" s="17"/>
      <c r="I24" s="17"/>
      <c r="J24" s="17"/>
      <c r="K24" s="17"/>
      <c r="L24" s="17"/>
      <c r="M24" s="17"/>
      <c r="N24" s="18"/>
    </row>
    <row r="25" spans="2:14">
      <c r="B25" s="14"/>
      <c r="C25" s="22" t="s">
        <v>41</v>
      </c>
      <c r="D25" s="21"/>
      <c r="E25" s="17">
        <v>4484.5197200000002</v>
      </c>
      <c r="F25" s="17"/>
      <c r="G25" s="17"/>
      <c r="H25" s="17"/>
      <c r="I25" s="17"/>
      <c r="J25" s="17"/>
      <c r="K25" s="17"/>
      <c r="L25" s="17"/>
      <c r="M25" s="17">
        <v>4484.5197200000002</v>
      </c>
      <c r="N25" s="18">
        <v>3263.0057999999999</v>
      </c>
    </row>
    <row r="26" spans="2:14">
      <c r="B26" s="14"/>
      <c r="C26" s="31" t="s">
        <v>42</v>
      </c>
      <c r="D26" s="21"/>
      <c r="E26" s="32">
        <v>-967.32503999999994</v>
      </c>
      <c r="F26" s="32"/>
      <c r="G26" s="32"/>
      <c r="H26" s="32"/>
      <c r="I26" s="32"/>
      <c r="J26" s="32"/>
      <c r="K26" s="32"/>
      <c r="L26" s="32"/>
      <c r="M26" s="17">
        <v>-967.32503999999994</v>
      </c>
      <c r="N26" s="33">
        <v>0</v>
      </c>
    </row>
    <row r="27" spans="2:14">
      <c r="B27" s="14"/>
      <c r="C27" s="22" t="s">
        <v>43</v>
      </c>
      <c r="D27" s="21"/>
      <c r="E27" s="34">
        <v>3597.64536</v>
      </c>
      <c r="F27" s="32"/>
      <c r="G27" s="32"/>
      <c r="H27" s="32"/>
      <c r="I27" s="32"/>
      <c r="J27" s="32"/>
      <c r="K27" s="32"/>
      <c r="L27" s="32"/>
      <c r="M27" s="17">
        <v>3597.64536</v>
      </c>
      <c r="N27" s="33">
        <v>-1461.59</v>
      </c>
    </row>
    <row r="28" spans="2:14" ht="25.5">
      <c r="B28" s="20" t="s">
        <v>44</v>
      </c>
      <c r="C28" s="22" t="s">
        <v>45</v>
      </c>
      <c r="D28" s="21"/>
      <c r="E28" s="17">
        <v>-15296.8022303</v>
      </c>
      <c r="F28" s="17">
        <v>3656.7845811999869</v>
      </c>
      <c r="G28" s="17">
        <v>1154.0402776000119</v>
      </c>
      <c r="H28" s="17">
        <v>6206.0888800000248</v>
      </c>
      <c r="I28" s="17">
        <v>3416.5090830999943</v>
      </c>
      <c r="J28" s="17">
        <v>-6363.1391776999953</v>
      </c>
      <c r="K28" s="17">
        <v>4998.4367397000024</v>
      </c>
      <c r="L28" s="17">
        <v>15687.29082569998</v>
      </c>
      <c r="M28" s="17">
        <v>13459.20897929997</v>
      </c>
      <c r="N28" s="18">
        <v>7480.0004847000992</v>
      </c>
    </row>
    <row r="29" spans="2:14">
      <c r="B29" s="20" t="s">
        <v>46</v>
      </c>
      <c r="C29" s="22" t="s">
        <v>47</v>
      </c>
      <c r="D29" s="21"/>
      <c r="E29" s="17"/>
      <c r="F29" s="17"/>
      <c r="G29" s="17"/>
      <c r="H29" s="17"/>
      <c r="I29" s="17"/>
      <c r="J29" s="17"/>
      <c r="K29" s="17"/>
      <c r="L29" s="17"/>
      <c r="M29" s="17">
        <v>0</v>
      </c>
      <c r="N29" s="18">
        <v>0</v>
      </c>
    </row>
    <row r="30" spans="2:14">
      <c r="B30" s="20" t="s">
        <v>48</v>
      </c>
      <c r="C30" s="22" t="s">
        <v>49</v>
      </c>
      <c r="D30" s="21"/>
      <c r="E30" s="17"/>
      <c r="F30" s="17"/>
      <c r="G30" s="17"/>
      <c r="H30" s="17"/>
      <c r="I30" s="17"/>
      <c r="J30" s="17"/>
      <c r="K30" s="17"/>
      <c r="L30" s="17"/>
      <c r="M30" s="17">
        <v>0</v>
      </c>
      <c r="N30" s="18">
        <v>0</v>
      </c>
    </row>
    <row r="31" spans="2:14" ht="25.5">
      <c r="B31" s="20" t="s">
        <v>50</v>
      </c>
      <c r="C31" s="22" t="s">
        <v>51</v>
      </c>
      <c r="D31" s="21"/>
      <c r="E31" s="32">
        <v>0</v>
      </c>
      <c r="F31" s="32">
        <v>0</v>
      </c>
      <c r="G31" s="32">
        <v>0</v>
      </c>
      <c r="H31" s="32">
        <v>0</v>
      </c>
      <c r="I31" s="32">
        <v>0</v>
      </c>
      <c r="J31" s="32">
        <v>0</v>
      </c>
      <c r="K31" s="32">
        <v>0</v>
      </c>
      <c r="L31" s="32">
        <v>0</v>
      </c>
      <c r="M31" s="32">
        <v>0</v>
      </c>
      <c r="N31" s="33">
        <v>0</v>
      </c>
    </row>
    <row r="32" spans="2:14" s="48" customFormat="1" ht="14.25">
      <c r="B32" s="35" t="s">
        <v>52</v>
      </c>
      <c r="C32" s="36" t="s">
        <v>53</v>
      </c>
      <c r="D32" s="37"/>
      <c r="E32" s="38">
        <v>-15296.8022303</v>
      </c>
      <c r="F32" s="38">
        <v>3656.7845811999869</v>
      </c>
      <c r="G32" s="38">
        <v>1154.0402776000119</v>
      </c>
      <c r="H32" s="38">
        <v>6206.0888800000248</v>
      </c>
      <c r="I32" s="38">
        <v>3416.5090830999943</v>
      </c>
      <c r="J32" s="38">
        <v>-6363.1391776999953</v>
      </c>
      <c r="K32" s="38">
        <v>4998.4367397000024</v>
      </c>
      <c r="L32" s="38">
        <v>15687.29082569998</v>
      </c>
      <c r="M32" s="38">
        <v>13459.20897929997</v>
      </c>
      <c r="N32" s="39">
        <v>7480.0004847000992</v>
      </c>
    </row>
    <row r="33" spans="2:14">
      <c r="B33" s="20" t="s">
        <v>54</v>
      </c>
      <c r="C33" s="24" t="s">
        <v>55</v>
      </c>
      <c r="D33" s="21"/>
      <c r="E33" s="27"/>
      <c r="F33" s="27"/>
      <c r="G33" s="27"/>
      <c r="H33" s="27"/>
      <c r="I33" s="27"/>
      <c r="J33" s="27"/>
      <c r="K33" s="27"/>
      <c r="L33" s="27"/>
      <c r="M33" s="27"/>
      <c r="N33" s="28"/>
    </row>
    <row r="34" spans="2:14">
      <c r="B34" s="20"/>
      <c r="C34" s="31" t="s">
        <v>56</v>
      </c>
      <c r="D34" s="21"/>
      <c r="E34" s="27"/>
      <c r="F34" s="27"/>
      <c r="G34" s="27"/>
      <c r="H34" s="27"/>
      <c r="I34" s="27"/>
      <c r="J34" s="27"/>
      <c r="K34" s="27"/>
      <c r="L34" s="27"/>
      <c r="M34" s="27"/>
      <c r="N34" s="28"/>
    </row>
    <row r="35" spans="2:14">
      <c r="B35" s="20"/>
      <c r="C35" s="40" t="s">
        <v>57</v>
      </c>
      <c r="D35" s="21"/>
      <c r="E35" s="18">
        <v>5274.8970595999999</v>
      </c>
      <c r="F35" s="18">
        <v>-2028.73</v>
      </c>
      <c r="G35" s="18">
        <v>-165.88</v>
      </c>
      <c r="H35" s="18">
        <v>-2364.1460000000002</v>
      </c>
      <c r="I35" s="18">
        <v>-778.7</v>
      </c>
      <c r="J35" s="18">
        <v>-1377.5</v>
      </c>
      <c r="K35" s="18">
        <v>-335.93</v>
      </c>
      <c r="L35" s="18">
        <v>-1109.26</v>
      </c>
      <c r="M35" s="17">
        <v>-2885.2489404000007</v>
      </c>
      <c r="N35" s="18">
        <v>-8129.5899999999992</v>
      </c>
    </row>
    <row r="36" spans="2:14" ht="25.5">
      <c r="B36" s="20"/>
      <c r="C36" s="22" t="s">
        <v>58</v>
      </c>
      <c r="D36" s="21"/>
      <c r="E36" s="18">
        <v>236.61705000000001</v>
      </c>
      <c r="F36" s="28"/>
      <c r="G36" s="28"/>
      <c r="H36" s="28"/>
      <c r="I36" s="28"/>
      <c r="J36" s="28"/>
      <c r="K36" s="28"/>
      <c r="L36" s="28"/>
      <c r="M36" s="17">
        <v>236.61705000000001</v>
      </c>
      <c r="N36" s="18">
        <v>570.97</v>
      </c>
    </row>
    <row r="37" spans="2:14" hidden="1">
      <c r="B37" s="20"/>
      <c r="C37" s="31" t="s">
        <v>59</v>
      </c>
      <c r="D37" s="21"/>
      <c r="E37" s="27"/>
      <c r="F37" s="27"/>
      <c r="G37" s="27"/>
      <c r="H37" s="27"/>
      <c r="I37" s="27"/>
      <c r="J37" s="27"/>
      <c r="K37" s="27"/>
      <c r="L37" s="27"/>
      <c r="M37" s="17">
        <v>0</v>
      </c>
      <c r="N37" s="18">
        <v>0</v>
      </c>
    </row>
    <row r="38" spans="2:14" ht="25.5" hidden="1">
      <c r="B38" s="20"/>
      <c r="C38" s="22" t="s">
        <v>60</v>
      </c>
      <c r="D38" s="21"/>
      <c r="E38" s="27"/>
      <c r="F38" s="27"/>
      <c r="G38" s="27"/>
      <c r="H38" s="27"/>
      <c r="I38" s="27"/>
      <c r="J38" s="27"/>
      <c r="K38" s="27"/>
      <c r="L38" s="27"/>
      <c r="M38" s="17">
        <v>0</v>
      </c>
      <c r="N38" s="18">
        <v>0</v>
      </c>
    </row>
    <row r="39" spans="2:14" s="49" customFormat="1" ht="15">
      <c r="B39" s="41" t="s">
        <v>61</v>
      </c>
      <c r="C39" s="42" t="s">
        <v>62</v>
      </c>
      <c r="D39" s="43"/>
      <c r="E39" s="44">
        <v>-9785.2881206999991</v>
      </c>
      <c r="F39" s="44">
        <v>1628.0545811999868</v>
      </c>
      <c r="G39" s="44">
        <v>988.16027760001191</v>
      </c>
      <c r="H39" s="44">
        <v>3841.9428800000246</v>
      </c>
      <c r="I39" s="44">
        <v>2637.8090830999945</v>
      </c>
      <c r="J39" s="44">
        <v>-7740.6391776999953</v>
      </c>
      <c r="K39" s="44">
        <v>4662.5067397000021</v>
      </c>
      <c r="L39" s="44">
        <v>14578.03082569998</v>
      </c>
      <c r="M39" s="44">
        <v>10810.57708889997</v>
      </c>
      <c r="N39" s="45">
        <v>-78.619515299900058</v>
      </c>
    </row>
    <row r="40" spans="2:14">
      <c r="B40" s="20" t="s">
        <v>63</v>
      </c>
      <c r="C40" s="22" t="s">
        <v>64</v>
      </c>
      <c r="D40" s="21" t="s">
        <v>65</v>
      </c>
      <c r="E40" s="17"/>
      <c r="F40" s="17"/>
      <c r="G40" s="17"/>
      <c r="H40" s="17"/>
      <c r="I40" s="17"/>
      <c r="J40" s="17"/>
      <c r="K40" s="17"/>
      <c r="L40" s="17"/>
      <c r="M40" s="17"/>
      <c r="N40" s="18"/>
    </row>
    <row r="41" spans="2:14">
      <c r="B41" s="14"/>
      <c r="C41" s="22" t="s">
        <v>66</v>
      </c>
      <c r="D41" s="21"/>
      <c r="E41" s="17">
        <v>-36.731425694080926</v>
      </c>
      <c r="F41" s="17">
        <v>8.7808490363788856</v>
      </c>
      <c r="G41" s="17">
        <v>2.7711376578220963</v>
      </c>
      <c r="H41" s="17">
        <v>14.90236254052113</v>
      </c>
      <c r="I41" s="17">
        <v>8.2038878211069619</v>
      </c>
      <c r="J41" s="17">
        <v>-15.279479355744977</v>
      </c>
      <c r="K41" s="17">
        <v>12.002489469804305</v>
      </c>
      <c r="L41" s="17">
        <v>37.669085906351256</v>
      </c>
      <c r="M41" s="17">
        <v>32.318907382158649</v>
      </c>
      <c r="N41" s="18">
        <v>17.961341060631767</v>
      </c>
    </row>
    <row r="42" spans="2:14">
      <c r="B42" s="50"/>
      <c r="D42" s="52"/>
      <c r="N42" s="53"/>
    </row>
    <row r="43" spans="2:14"/>
    <row r="44" spans="2:14"/>
    <row r="45" spans="2:14"/>
    <row r="46" spans="2:14"/>
    <row r="47" spans="2:14"/>
    <row r="48" spans="2:14"/>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sheetData>
  <mergeCells count="1">
    <mergeCell ref="C1:E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F3DCC-0B4E-4F99-A40B-B19B17C717ED}">
  <dimension ref="A1:L19"/>
  <sheetViews>
    <sheetView workbookViewId="0">
      <selection activeCell="F24" sqref="F24"/>
    </sheetView>
  </sheetViews>
  <sheetFormatPr defaultColWidth="32" defaultRowHeight="15"/>
  <cols>
    <col min="1" max="1" width="49.28515625" bestFit="1" customWidth="1"/>
    <col min="2" max="2" width="7.7109375" bestFit="1" customWidth="1"/>
    <col min="3" max="3" width="11.5703125" bestFit="1" customWidth="1"/>
    <col min="4" max="4" width="11.85546875" bestFit="1" customWidth="1"/>
    <col min="5" max="5" width="10.5703125" bestFit="1" customWidth="1"/>
    <col min="6" max="6" width="12" bestFit="1" customWidth="1"/>
    <col min="7" max="7" width="9" bestFit="1" customWidth="1"/>
    <col min="8" max="8" width="10" bestFit="1" customWidth="1"/>
    <col min="9" max="9" width="8" bestFit="1" customWidth="1"/>
    <col min="10" max="10" width="11.42578125" bestFit="1" customWidth="1"/>
    <col min="11" max="12" width="17" bestFit="1" customWidth="1"/>
  </cols>
  <sheetData>
    <row r="1" spans="1:12" s="1" customFormat="1" ht="12.75">
      <c r="A1" s="7"/>
      <c r="C1" s="3"/>
      <c r="D1" s="3"/>
      <c r="E1" s="3"/>
      <c r="F1" s="3"/>
      <c r="G1" s="3"/>
      <c r="H1" s="3"/>
      <c r="I1" s="3"/>
      <c r="J1" s="3"/>
      <c r="K1" s="10" t="s">
        <v>2</v>
      </c>
      <c r="L1" s="10"/>
    </row>
    <row r="2" spans="1:12" s="1" customFormat="1" ht="12.75">
      <c r="A2" s="19" t="s">
        <v>3</v>
      </c>
      <c r="B2" s="12" t="s">
        <v>4</v>
      </c>
      <c r="C2" s="55" t="s">
        <v>5</v>
      </c>
      <c r="D2" s="55" t="s">
        <v>6</v>
      </c>
      <c r="E2" s="55" t="s">
        <v>7</v>
      </c>
      <c r="F2" s="55" t="s">
        <v>8</v>
      </c>
      <c r="G2" s="56" t="s">
        <v>9</v>
      </c>
      <c r="H2" s="55" t="s">
        <v>10</v>
      </c>
      <c r="I2" s="55" t="s">
        <v>11</v>
      </c>
      <c r="J2" s="55" t="s">
        <v>12</v>
      </c>
      <c r="K2" s="57" t="s">
        <v>13</v>
      </c>
      <c r="L2" s="13" t="s">
        <v>14</v>
      </c>
    </row>
    <row r="3" spans="1:12">
      <c r="A3" s="19" t="s">
        <v>200</v>
      </c>
      <c r="B3" s="21" t="s">
        <v>201</v>
      </c>
      <c r="C3" s="25"/>
      <c r="D3" s="25"/>
      <c r="E3" s="25"/>
      <c r="F3" s="25"/>
      <c r="G3" s="25"/>
      <c r="H3" s="25"/>
      <c r="I3" s="25"/>
      <c r="J3" s="25"/>
      <c r="K3" s="25"/>
      <c r="L3" s="26"/>
    </row>
    <row r="4" spans="1:12">
      <c r="A4" s="15" t="s">
        <v>202</v>
      </c>
      <c r="B4" s="63"/>
      <c r="C4" s="32"/>
      <c r="D4" s="32">
        <v>0</v>
      </c>
      <c r="E4" s="32"/>
      <c r="F4" s="32">
        <v>0</v>
      </c>
      <c r="G4" s="32">
        <v>0</v>
      </c>
      <c r="H4" s="32">
        <v>0</v>
      </c>
      <c r="I4" s="32"/>
      <c r="J4" s="32"/>
      <c r="K4" s="17">
        <v>0</v>
      </c>
      <c r="L4" s="18">
        <v>0</v>
      </c>
    </row>
    <row r="5" spans="1:12">
      <c r="A5" s="16" t="s">
        <v>203</v>
      </c>
      <c r="B5" s="63"/>
      <c r="C5" s="32"/>
      <c r="D5" s="32"/>
      <c r="E5" s="32"/>
      <c r="F5" s="32">
        <v>0</v>
      </c>
      <c r="G5" s="32"/>
      <c r="H5" s="32">
        <v>0</v>
      </c>
      <c r="I5" s="32"/>
      <c r="J5" s="32">
        <v>0</v>
      </c>
      <c r="K5" s="17">
        <v>0</v>
      </c>
      <c r="L5" s="18">
        <v>0</v>
      </c>
    </row>
    <row r="6" spans="1:12">
      <c r="A6" s="16" t="s">
        <v>204</v>
      </c>
      <c r="B6" s="63"/>
      <c r="C6" s="32"/>
      <c r="D6" s="32">
        <v>142.5369163</v>
      </c>
      <c r="E6" s="32">
        <v>2.9870199999999998</v>
      </c>
      <c r="F6" s="32">
        <v>140.9</v>
      </c>
      <c r="G6" s="32">
        <v>79.6626598</v>
      </c>
      <c r="H6" s="32">
        <v>20.378830000000001</v>
      </c>
      <c r="I6" s="32">
        <v>0</v>
      </c>
      <c r="J6" s="32">
        <v>568.92046770000002</v>
      </c>
      <c r="K6" s="17">
        <v>955.38589380000008</v>
      </c>
      <c r="L6" s="18">
        <v>1208.0757835000002</v>
      </c>
    </row>
    <row r="7" spans="1:12">
      <c r="A7" s="62" t="s">
        <v>205</v>
      </c>
      <c r="B7" s="63"/>
      <c r="C7" s="32"/>
      <c r="D7" s="32">
        <v>0</v>
      </c>
      <c r="E7" s="32">
        <v>0</v>
      </c>
      <c r="F7" s="32">
        <v>20.85</v>
      </c>
      <c r="G7" s="32"/>
      <c r="H7" s="32">
        <v>0</v>
      </c>
      <c r="I7" s="32"/>
      <c r="J7" s="32">
        <v>0</v>
      </c>
      <c r="K7" s="17">
        <v>20.85</v>
      </c>
      <c r="L7" s="18">
        <v>5.3599199999999998</v>
      </c>
    </row>
    <row r="8" spans="1:12">
      <c r="A8" s="62" t="s">
        <v>206</v>
      </c>
      <c r="B8" s="63"/>
      <c r="C8" s="32">
        <v>2671.9465043999999</v>
      </c>
      <c r="D8" s="32">
        <v>226.4459166</v>
      </c>
      <c r="E8" s="32">
        <v>2528.4712838999999</v>
      </c>
      <c r="F8" s="32">
        <v>43.699999999999996</v>
      </c>
      <c r="G8" s="32">
        <v>3.13144</v>
      </c>
      <c r="H8" s="32">
        <v>0.13728000000000001</v>
      </c>
      <c r="I8" s="32"/>
      <c r="J8" s="32">
        <v>1846.0442541999998</v>
      </c>
      <c r="K8" s="17">
        <v>7319.8766790999998</v>
      </c>
      <c r="L8" s="18">
        <v>9036.9452361999993</v>
      </c>
    </row>
    <row r="9" spans="1:12">
      <c r="A9" s="62" t="s">
        <v>207</v>
      </c>
      <c r="B9" s="63"/>
      <c r="C9" s="32"/>
      <c r="D9" s="32">
        <v>1476.0690999999999</v>
      </c>
      <c r="E9" s="32"/>
      <c r="F9" s="32"/>
      <c r="G9" s="32">
        <v>1.5768742000000002</v>
      </c>
      <c r="H9" s="32">
        <v>0</v>
      </c>
      <c r="I9" s="32"/>
      <c r="J9" s="32">
        <v>0</v>
      </c>
      <c r="K9" s="17">
        <v>1477.6459742</v>
      </c>
      <c r="L9" s="18">
        <v>1179.5489173999999</v>
      </c>
    </row>
    <row r="10" spans="1:12">
      <c r="A10" s="95" t="s">
        <v>208</v>
      </c>
      <c r="B10" s="63"/>
      <c r="C10" s="32">
        <v>8.39</v>
      </c>
      <c r="D10" s="32">
        <v>0</v>
      </c>
      <c r="E10" s="32"/>
      <c r="F10" s="32"/>
      <c r="G10" s="32"/>
      <c r="H10" s="32">
        <v>83.78</v>
      </c>
      <c r="I10" s="32"/>
      <c r="J10" s="32"/>
      <c r="K10" s="17">
        <v>92.17</v>
      </c>
      <c r="L10" s="18">
        <v>2121.7294000000002</v>
      </c>
    </row>
    <row r="11" spans="1:12">
      <c r="A11" s="64" t="s">
        <v>209</v>
      </c>
      <c r="B11" s="63"/>
      <c r="C11" s="32"/>
      <c r="D11" s="32">
        <v>0</v>
      </c>
      <c r="E11" s="32"/>
      <c r="F11" s="32"/>
      <c r="G11" s="32"/>
      <c r="H11" s="32">
        <v>0</v>
      </c>
      <c r="I11" s="32"/>
      <c r="J11" s="32">
        <v>0</v>
      </c>
      <c r="K11" s="17">
        <v>0</v>
      </c>
      <c r="L11" s="18">
        <v>0</v>
      </c>
    </row>
    <row r="12" spans="1:12">
      <c r="A12" s="95" t="s">
        <v>210</v>
      </c>
      <c r="B12" s="63"/>
      <c r="C12" s="32"/>
      <c r="D12" s="32">
        <v>0</v>
      </c>
      <c r="E12" s="32"/>
      <c r="F12" s="32"/>
      <c r="G12" s="32"/>
      <c r="H12" s="32">
        <v>0</v>
      </c>
      <c r="I12" s="32"/>
      <c r="J12" s="70">
        <v>0</v>
      </c>
      <c r="K12" s="17">
        <v>0</v>
      </c>
      <c r="L12" s="18">
        <v>0</v>
      </c>
    </row>
    <row r="13" spans="1:12">
      <c r="A13" s="95" t="s">
        <v>211</v>
      </c>
      <c r="B13" s="63"/>
      <c r="C13" s="32"/>
      <c r="D13" s="32">
        <v>0</v>
      </c>
      <c r="E13" s="32">
        <v>0</v>
      </c>
      <c r="F13" s="32"/>
      <c r="G13" s="32"/>
      <c r="H13" s="32">
        <v>0</v>
      </c>
      <c r="I13" s="32"/>
      <c r="J13" s="70">
        <v>834.75019529999997</v>
      </c>
      <c r="K13" s="17">
        <v>834.75019529999997</v>
      </c>
      <c r="L13" s="18">
        <v>0</v>
      </c>
    </row>
    <row r="14" spans="1:12">
      <c r="A14" s="96" t="s">
        <v>212</v>
      </c>
      <c r="B14" s="97"/>
      <c r="C14" s="32"/>
      <c r="D14" s="32"/>
      <c r="E14" s="32">
        <v>0</v>
      </c>
      <c r="F14" s="32"/>
      <c r="G14" s="32">
        <v>0</v>
      </c>
      <c r="H14" s="32"/>
      <c r="I14" s="32"/>
      <c r="J14" s="32">
        <v>0</v>
      </c>
      <c r="K14" s="17">
        <v>0</v>
      </c>
      <c r="L14" s="18">
        <v>0</v>
      </c>
    </row>
    <row r="15" spans="1:12">
      <c r="A15" s="96" t="s">
        <v>213</v>
      </c>
      <c r="B15" s="97"/>
      <c r="C15" s="32"/>
      <c r="D15" s="32"/>
      <c r="E15" s="32">
        <v>0</v>
      </c>
      <c r="F15" s="32"/>
      <c r="G15" s="32"/>
      <c r="H15" s="32"/>
      <c r="I15" s="32"/>
      <c r="J15" s="32"/>
      <c r="K15" s="17">
        <v>0</v>
      </c>
      <c r="L15" s="18">
        <v>0</v>
      </c>
    </row>
    <row r="16" spans="1:12">
      <c r="A16" s="62" t="s">
        <v>214</v>
      </c>
      <c r="B16" s="63"/>
      <c r="C16" s="32"/>
      <c r="D16" s="32"/>
      <c r="E16" s="32">
        <v>0</v>
      </c>
      <c r="F16" s="32"/>
      <c r="G16" s="32"/>
      <c r="H16" s="32"/>
      <c r="I16" s="32"/>
      <c r="J16" s="32"/>
      <c r="K16" s="17">
        <v>0</v>
      </c>
      <c r="L16" s="18">
        <v>0</v>
      </c>
    </row>
    <row r="17" spans="1:12">
      <c r="A17" s="19" t="s">
        <v>117</v>
      </c>
      <c r="B17" s="67"/>
      <c r="C17" s="25">
        <v>2680.3365043999997</v>
      </c>
      <c r="D17" s="25">
        <v>1845.0519328999999</v>
      </c>
      <c r="E17" s="25">
        <v>2531.4583038999999</v>
      </c>
      <c r="F17" s="25">
        <v>205.45</v>
      </c>
      <c r="G17" s="25">
        <v>84.370974000000004</v>
      </c>
      <c r="H17" s="25">
        <v>104.29611</v>
      </c>
      <c r="I17" s="25">
        <v>0</v>
      </c>
      <c r="J17" s="25">
        <v>3249.7149171999999</v>
      </c>
      <c r="K17" s="25">
        <v>10700.678742399999</v>
      </c>
      <c r="L17" s="26">
        <v>13551.6592571</v>
      </c>
    </row>
    <row r="18" spans="1:12">
      <c r="A18" s="66"/>
      <c r="B18" s="83"/>
      <c r="C18" s="84"/>
      <c r="D18" s="84"/>
      <c r="E18" s="84"/>
      <c r="F18" s="84"/>
      <c r="G18" s="84"/>
      <c r="H18" s="84"/>
      <c r="I18" s="84"/>
      <c r="J18" s="84"/>
      <c r="K18" s="84"/>
      <c r="L18" s="98"/>
    </row>
    <row r="19" spans="1:12">
      <c r="A19" s="19" t="s">
        <v>215</v>
      </c>
      <c r="B19" s="67"/>
      <c r="C19" s="25">
        <v>-571.77698430000009</v>
      </c>
      <c r="D19" s="25">
        <v>21238.137754000003</v>
      </c>
      <c r="E19" s="25">
        <v>9175.1147045999987</v>
      </c>
      <c r="F19" s="25">
        <v>13649.413554800003</v>
      </c>
      <c r="G19" s="25">
        <v>1387.451532</v>
      </c>
      <c r="H19" s="25">
        <v>13871.651715299999</v>
      </c>
      <c r="I19" s="25">
        <v>105.33494989999991</v>
      </c>
      <c r="J19" s="25">
        <v>15728.604684099995</v>
      </c>
      <c r="K19" s="25">
        <v>74583.931910400017</v>
      </c>
      <c r="L19" s="26">
        <v>52699.718722799997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04163-12A6-4CFE-BDC5-02D3605EA820}">
  <dimension ref="A1:L6"/>
  <sheetViews>
    <sheetView workbookViewId="0">
      <selection activeCell="C11" sqref="C11"/>
    </sheetView>
  </sheetViews>
  <sheetFormatPr defaultColWidth="28" defaultRowHeight="15"/>
  <cols>
    <col min="1" max="1" width="19" bestFit="1" customWidth="1"/>
    <col min="2" max="2" width="7.7109375" bestFit="1" customWidth="1"/>
    <col min="3" max="3" width="11.5703125" bestFit="1" customWidth="1"/>
    <col min="4" max="4" width="11.85546875" bestFit="1" customWidth="1"/>
    <col min="5" max="5" width="10.5703125" bestFit="1" customWidth="1"/>
    <col min="6" max="6" width="12" bestFit="1" customWidth="1"/>
    <col min="7" max="7" width="5.5703125" bestFit="1" customWidth="1"/>
    <col min="8" max="8" width="9" bestFit="1" customWidth="1"/>
    <col min="9" max="9" width="8" bestFit="1" customWidth="1"/>
    <col min="10" max="10" width="11.42578125" bestFit="1" customWidth="1"/>
    <col min="11" max="12" width="17" bestFit="1" customWidth="1"/>
  </cols>
  <sheetData>
    <row r="1" spans="1:12" s="1" customFormat="1" ht="12.75">
      <c r="A1" s="7"/>
      <c r="C1" s="3"/>
      <c r="D1" s="3"/>
      <c r="E1" s="3"/>
      <c r="F1" s="3"/>
      <c r="G1" s="3"/>
      <c r="H1" s="3"/>
      <c r="I1" s="3"/>
      <c r="J1" s="3"/>
      <c r="K1" s="10" t="s">
        <v>2</v>
      </c>
      <c r="L1" s="10"/>
    </row>
    <row r="2" spans="1:12" s="1" customFormat="1" ht="12.75">
      <c r="A2" s="19" t="s">
        <v>3</v>
      </c>
      <c r="B2" s="12" t="s">
        <v>4</v>
      </c>
      <c r="C2" s="55" t="s">
        <v>5</v>
      </c>
      <c r="D2" s="55" t="s">
        <v>6</v>
      </c>
      <c r="E2" s="55" t="s">
        <v>7</v>
      </c>
      <c r="F2" s="55" t="s">
        <v>8</v>
      </c>
      <c r="G2" s="56" t="s">
        <v>9</v>
      </c>
      <c r="H2" s="55" t="s">
        <v>10</v>
      </c>
      <c r="I2" s="55" t="s">
        <v>11</v>
      </c>
      <c r="J2" s="55" t="s">
        <v>12</v>
      </c>
      <c r="K2" s="57" t="s">
        <v>13</v>
      </c>
      <c r="L2" s="13" t="s">
        <v>14</v>
      </c>
    </row>
    <row r="3" spans="1:12">
      <c r="A3" s="19" t="s">
        <v>196</v>
      </c>
      <c r="B3" s="21" t="s">
        <v>197</v>
      </c>
      <c r="C3" s="25"/>
      <c r="D3" s="25"/>
      <c r="E3" s="25"/>
      <c r="F3" s="25"/>
      <c r="G3" s="25"/>
      <c r="H3" s="25"/>
      <c r="I3" s="25"/>
      <c r="J3" s="25"/>
      <c r="K3" s="25"/>
      <c r="L3" s="26"/>
    </row>
    <row r="4" spans="1:12" ht="25.5">
      <c r="A4" s="15" t="s">
        <v>198</v>
      </c>
      <c r="B4" s="63"/>
      <c r="C4" s="32">
        <v>0</v>
      </c>
      <c r="D4" s="32">
        <v>667.45766000000003</v>
      </c>
      <c r="E4" s="32">
        <v>64.687687100000005</v>
      </c>
      <c r="F4" s="32">
        <v>1942.68</v>
      </c>
      <c r="G4" s="32">
        <v>2.9932606000000002</v>
      </c>
      <c r="H4" s="32">
        <v>2278.3385223</v>
      </c>
      <c r="I4" s="32">
        <v>0</v>
      </c>
      <c r="J4" s="32">
        <v>0</v>
      </c>
      <c r="K4" s="17">
        <v>4956.1571299999996</v>
      </c>
      <c r="L4" s="18">
        <v>4605.9353781</v>
      </c>
    </row>
    <row r="5" spans="1:12">
      <c r="A5" s="15" t="s">
        <v>199</v>
      </c>
      <c r="B5" s="63"/>
      <c r="C5" s="32"/>
      <c r="D5" s="32"/>
      <c r="E5" s="32"/>
      <c r="F5" s="32"/>
      <c r="G5" s="32"/>
      <c r="H5" s="32"/>
      <c r="I5" s="32">
        <v>0</v>
      </c>
      <c r="J5" s="32">
        <v>-3024.7122027</v>
      </c>
      <c r="K5" s="17">
        <v>-3024.7122027</v>
      </c>
      <c r="L5" s="18">
        <v>-2945.7686955000004</v>
      </c>
    </row>
    <row r="6" spans="1:12">
      <c r="A6" s="19" t="s">
        <v>117</v>
      </c>
      <c r="B6" s="67"/>
      <c r="C6" s="25">
        <v>0</v>
      </c>
      <c r="D6" s="25">
        <v>667.45766000000003</v>
      </c>
      <c r="E6" s="25">
        <v>64.687687100000005</v>
      </c>
      <c r="F6" s="25">
        <v>1942.68</v>
      </c>
      <c r="G6" s="25">
        <v>2.9932606000000002</v>
      </c>
      <c r="H6" s="25">
        <v>2278.3385223</v>
      </c>
      <c r="I6" s="25">
        <v>0</v>
      </c>
      <c r="J6" s="25">
        <v>-3024.7122027</v>
      </c>
      <c r="K6" s="25">
        <v>1931.4449272999996</v>
      </c>
      <c r="L6" s="26">
        <v>1660.1666825999996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36C56-371D-4C3F-9CD1-9890B068133B}">
  <dimension ref="A1:K160"/>
  <sheetViews>
    <sheetView topLeftCell="A133" workbookViewId="0">
      <selection activeCell="G164" sqref="G164"/>
    </sheetView>
  </sheetViews>
  <sheetFormatPr defaultRowHeight="15"/>
  <cols>
    <col min="2" max="2" width="34.28515625" customWidth="1"/>
    <col min="3" max="3" width="8.140625" bestFit="1" customWidth="1"/>
    <col min="4" max="4" width="10" bestFit="1" customWidth="1"/>
    <col min="5" max="5" width="17.5703125" bestFit="1" customWidth="1"/>
    <col min="6" max="6" width="18.140625" customWidth="1"/>
    <col min="7" max="7" width="17.5703125" customWidth="1"/>
    <col min="8" max="8" width="17.140625" customWidth="1"/>
    <col min="9" max="9" width="16" customWidth="1"/>
    <col min="10" max="10" width="11.5703125" bestFit="1" customWidth="1"/>
  </cols>
  <sheetData>
    <row r="1" spans="1:11" s="1" customFormat="1">
      <c r="A1" s="104"/>
      <c r="B1" s="103"/>
      <c r="C1" s="106">
        <v>0</v>
      </c>
      <c r="D1" s="106">
        <v>0</v>
      </c>
      <c r="E1" s="106">
        <v>0</v>
      </c>
      <c r="F1" s="106">
        <v>0</v>
      </c>
      <c r="G1" s="106">
        <v>0</v>
      </c>
      <c r="H1" s="106">
        <v>0</v>
      </c>
      <c r="I1" s="106">
        <v>0</v>
      </c>
      <c r="J1" s="106">
        <v>0</v>
      </c>
      <c r="K1" s="103"/>
    </row>
    <row r="2" spans="1:11" s="1" customFormat="1" ht="18.75">
      <c r="A2" s="103"/>
      <c r="B2" s="107" t="s">
        <v>0</v>
      </c>
      <c r="C2" s="103"/>
      <c r="D2" s="103"/>
      <c r="E2" s="103"/>
      <c r="F2" s="103"/>
      <c r="G2" s="103"/>
      <c r="H2" s="103"/>
      <c r="I2" s="103"/>
      <c r="J2" s="103"/>
      <c r="K2" s="103"/>
    </row>
    <row r="3" spans="1:11">
      <c r="A3" s="103"/>
      <c r="B3" s="108" t="s">
        <v>217</v>
      </c>
      <c r="C3" s="103"/>
      <c r="D3" s="103"/>
      <c r="E3" s="103"/>
      <c r="F3" s="103"/>
      <c r="G3" s="103"/>
      <c r="H3" s="103"/>
      <c r="I3" s="103"/>
      <c r="J3" s="103"/>
      <c r="K3" s="103"/>
    </row>
    <row r="5" spans="1:11">
      <c r="A5" s="103"/>
      <c r="B5" s="108" t="s">
        <v>218</v>
      </c>
      <c r="C5" s="103"/>
      <c r="D5" s="103"/>
      <c r="E5" s="109"/>
      <c r="F5" s="109" t="s">
        <v>2</v>
      </c>
      <c r="G5" s="103"/>
      <c r="H5" s="103"/>
      <c r="I5" s="103"/>
      <c r="J5" s="103"/>
      <c r="K5" s="103"/>
    </row>
    <row r="6" spans="1:11">
      <c r="A6" s="103"/>
      <c r="B6" s="110" t="s">
        <v>3</v>
      </c>
      <c r="C6" s="111" t="s">
        <v>219</v>
      </c>
      <c r="D6" s="111"/>
      <c r="E6" s="112" t="s">
        <v>220</v>
      </c>
      <c r="F6" s="112" t="s">
        <v>221</v>
      </c>
      <c r="G6" s="103"/>
      <c r="H6" s="103"/>
      <c r="I6" s="103"/>
      <c r="J6" s="103"/>
      <c r="K6" s="103"/>
    </row>
    <row r="7" spans="1:11">
      <c r="A7" s="103"/>
      <c r="B7" s="105" t="s">
        <v>222</v>
      </c>
      <c r="C7" s="103"/>
      <c r="D7" s="103"/>
      <c r="E7" s="113">
        <v>41644500</v>
      </c>
      <c r="F7" s="114">
        <v>4164.45</v>
      </c>
      <c r="G7" s="109"/>
      <c r="H7" s="103"/>
      <c r="I7" s="103"/>
      <c r="J7" s="103"/>
      <c r="K7" s="103"/>
    </row>
    <row r="8" spans="1:11">
      <c r="A8" s="103"/>
      <c r="B8" s="105" t="s">
        <v>223</v>
      </c>
      <c r="C8" s="103"/>
      <c r="D8" s="103"/>
      <c r="E8" s="115">
        <v>0</v>
      </c>
      <c r="F8" s="116">
        <v>0</v>
      </c>
      <c r="G8" s="109"/>
      <c r="H8" s="103"/>
      <c r="I8" s="103"/>
      <c r="J8" s="103"/>
      <c r="K8" s="103"/>
    </row>
    <row r="9" spans="1:11" ht="15.75" thickBot="1">
      <c r="A9" s="103"/>
      <c r="B9" s="108" t="s">
        <v>224</v>
      </c>
      <c r="C9" s="108"/>
      <c r="D9" s="108"/>
      <c r="E9" s="117">
        <v>41644500</v>
      </c>
      <c r="F9" s="118">
        <v>4164.45</v>
      </c>
      <c r="G9" s="109"/>
      <c r="H9" s="103"/>
      <c r="I9" s="103"/>
      <c r="J9" s="103"/>
      <c r="K9" s="103"/>
    </row>
    <row r="10" spans="1:11" ht="15.75" thickTop="1">
      <c r="A10" s="103"/>
      <c r="B10" s="108"/>
      <c r="C10" s="108"/>
      <c r="D10" s="108"/>
      <c r="E10" s="119"/>
      <c r="F10" s="120"/>
      <c r="G10" s="109"/>
      <c r="H10" s="103"/>
      <c r="I10" s="103"/>
      <c r="J10" s="103"/>
      <c r="K10" s="103"/>
    </row>
    <row r="11" spans="1:11">
      <c r="A11" s="103"/>
      <c r="B11" s="108" t="s">
        <v>225</v>
      </c>
      <c r="C11" s="103"/>
      <c r="D11" s="103"/>
      <c r="E11" s="103"/>
      <c r="F11" s="103"/>
      <c r="G11" s="103"/>
      <c r="H11" s="103"/>
      <c r="I11" s="103"/>
      <c r="J11" s="109" t="s">
        <v>2</v>
      </c>
      <c r="K11" s="103"/>
    </row>
    <row r="12" spans="1:11">
      <c r="A12" s="103"/>
      <c r="B12" s="100" t="s">
        <v>3</v>
      </c>
      <c r="C12" s="101" t="s">
        <v>226</v>
      </c>
      <c r="D12" s="101"/>
      <c r="E12" s="101"/>
      <c r="F12" s="101"/>
      <c r="G12" s="121" t="s">
        <v>227</v>
      </c>
      <c r="H12" s="102" t="s">
        <v>228</v>
      </c>
      <c r="I12" s="102" t="s">
        <v>229</v>
      </c>
      <c r="J12" s="102" t="s">
        <v>230</v>
      </c>
      <c r="K12" s="103"/>
    </row>
    <row r="13" spans="1:11" ht="30">
      <c r="A13" s="103"/>
      <c r="B13" s="100"/>
      <c r="C13" s="122" t="s">
        <v>231</v>
      </c>
      <c r="D13" s="122" t="s">
        <v>232</v>
      </c>
      <c r="E13" s="122" t="s">
        <v>233</v>
      </c>
      <c r="F13" s="122" t="s">
        <v>234</v>
      </c>
      <c r="G13" s="123" t="s">
        <v>235</v>
      </c>
      <c r="H13" s="99"/>
      <c r="I13" s="99"/>
      <c r="J13" s="99"/>
      <c r="K13" s="103"/>
    </row>
    <row r="14" spans="1:11">
      <c r="A14" s="103"/>
      <c r="B14" s="124" t="s">
        <v>222</v>
      </c>
      <c r="C14" s="125">
        <v>105.66</v>
      </c>
      <c r="D14" s="125">
        <v>61204.07</v>
      </c>
      <c r="E14" s="125">
        <v>119033.62</v>
      </c>
      <c r="F14" s="125">
        <v>55466.710419100025</v>
      </c>
      <c r="G14" s="125">
        <v>-22543.803250000001</v>
      </c>
      <c r="H14" s="125">
        <v>1.44</v>
      </c>
      <c r="I14" s="125">
        <v>5000</v>
      </c>
      <c r="J14" s="125">
        <v>218267.69716910005</v>
      </c>
      <c r="K14" s="106"/>
    </row>
    <row r="15" spans="1:11" ht="30">
      <c r="A15" s="103"/>
      <c r="B15" s="126" t="s">
        <v>236</v>
      </c>
      <c r="C15" s="127">
        <v>0</v>
      </c>
      <c r="D15" s="127">
        <v>0</v>
      </c>
      <c r="E15" s="127">
        <v>0</v>
      </c>
      <c r="F15" s="127">
        <v>5.22</v>
      </c>
      <c r="G15" s="127">
        <v>0</v>
      </c>
      <c r="H15" s="127">
        <v>0</v>
      </c>
      <c r="I15" s="127">
        <v>0</v>
      </c>
      <c r="J15" s="128">
        <v>5.22</v>
      </c>
      <c r="K15" s="103"/>
    </row>
    <row r="16" spans="1:11">
      <c r="A16" s="103"/>
      <c r="B16" s="129" t="s">
        <v>237</v>
      </c>
      <c r="C16" s="130">
        <v>105.66</v>
      </c>
      <c r="D16" s="130">
        <v>61204.07</v>
      </c>
      <c r="E16" s="130">
        <v>119033.62</v>
      </c>
      <c r="F16" s="130">
        <v>55471.930419100026</v>
      </c>
      <c r="G16" s="130">
        <v>-22543.803250000001</v>
      </c>
      <c r="H16" s="130">
        <v>1.44</v>
      </c>
      <c r="I16" s="130">
        <v>5000</v>
      </c>
      <c r="J16" s="130">
        <v>218272.91716910005</v>
      </c>
      <c r="K16" s="103"/>
    </row>
    <row r="17" spans="2:11">
      <c r="B17" s="131" t="s">
        <v>238</v>
      </c>
      <c r="C17" s="132">
        <v>0</v>
      </c>
      <c r="D17" s="132">
        <v>0</v>
      </c>
      <c r="E17" s="132">
        <v>0</v>
      </c>
      <c r="F17" s="132">
        <v>0</v>
      </c>
      <c r="G17" s="132">
        <v>0</v>
      </c>
      <c r="H17" s="132">
        <v>0</v>
      </c>
      <c r="I17" s="132">
        <v>0</v>
      </c>
      <c r="J17" s="133">
        <v>0</v>
      </c>
      <c r="K17" s="103"/>
    </row>
    <row r="18" spans="2:11">
      <c r="B18" s="131" t="s">
        <v>239</v>
      </c>
      <c r="C18" s="132">
        <v>0</v>
      </c>
      <c r="D18" s="132">
        <v>0</v>
      </c>
      <c r="E18" s="132">
        <v>0</v>
      </c>
      <c r="F18" s="132">
        <v>13459.208979300005</v>
      </c>
      <c r="G18" s="132">
        <v>0</v>
      </c>
      <c r="H18" s="132">
        <v>0</v>
      </c>
      <c r="I18" s="132">
        <v>0</v>
      </c>
      <c r="J18" s="133">
        <v>13459.208979300005</v>
      </c>
      <c r="K18" s="103"/>
    </row>
    <row r="19" spans="2:11" ht="30">
      <c r="B19" s="134" t="s">
        <v>240</v>
      </c>
      <c r="C19" s="132">
        <v>0</v>
      </c>
      <c r="D19" s="132">
        <v>0</v>
      </c>
      <c r="E19" s="132">
        <v>0</v>
      </c>
      <c r="F19" s="132">
        <v>0</v>
      </c>
      <c r="G19" s="132">
        <v>-2648.6318904000009</v>
      </c>
      <c r="H19" s="132">
        <v>0</v>
      </c>
      <c r="I19" s="132">
        <v>0</v>
      </c>
      <c r="J19" s="133">
        <v>-2648.6318904000009</v>
      </c>
      <c r="K19" s="103"/>
    </row>
    <row r="20" spans="2:11" ht="30">
      <c r="B20" s="135" t="s">
        <v>241</v>
      </c>
      <c r="C20" s="125">
        <v>0</v>
      </c>
      <c r="D20" s="125">
        <v>0</v>
      </c>
      <c r="E20" s="125">
        <v>0</v>
      </c>
      <c r="F20" s="125">
        <v>13459.208979300005</v>
      </c>
      <c r="G20" s="125">
        <v>-2648.6318904000009</v>
      </c>
      <c r="H20" s="125">
        <v>0</v>
      </c>
      <c r="I20" s="125">
        <v>0</v>
      </c>
      <c r="J20" s="125">
        <v>10810.577088900005</v>
      </c>
      <c r="K20" s="103"/>
    </row>
    <row r="21" spans="2:11">
      <c r="B21" s="136" t="s">
        <v>242</v>
      </c>
      <c r="C21" s="137"/>
      <c r="D21" s="137"/>
      <c r="E21" s="137"/>
      <c r="F21" s="137"/>
      <c r="G21" s="137"/>
      <c r="H21" s="137"/>
      <c r="I21" s="137"/>
      <c r="J21" s="138"/>
      <c r="K21" s="103"/>
    </row>
    <row r="22" spans="2:11" ht="30">
      <c r="B22" s="139" t="s">
        <v>243</v>
      </c>
      <c r="C22" s="140">
        <v>0</v>
      </c>
      <c r="D22" s="140">
        <v>0</v>
      </c>
      <c r="E22" s="140">
        <v>0</v>
      </c>
      <c r="F22" s="140">
        <v>2500</v>
      </c>
      <c r="G22" s="140">
        <v>0</v>
      </c>
      <c r="H22" s="140">
        <v>0</v>
      </c>
      <c r="I22" s="140">
        <v>-2500</v>
      </c>
      <c r="J22" s="141">
        <v>0</v>
      </c>
      <c r="K22" s="103"/>
    </row>
    <row r="23" spans="2:11">
      <c r="B23" s="142" t="s">
        <v>244</v>
      </c>
      <c r="C23" s="132"/>
      <c r="D23" s="132"/>
      <c r="E23" s="132"/>
      <c r="F23" s="132"/>
      <c r="G23" s="132"/>
      <c r="H23" s="132"/>
      <c r="I23" s="132"/>
      <c r="J23" s="133"/>
      <c r="K23" s="103"/>
    </row>
    <row r="24" spans="2:11">
      <c r="B24" s="143" t="s">
        <v>245</v>
      </c>
      <c r="C24" s="132">
        <v>0</v>
      </c>
      <c r="D24" s="132">
        <v>0</v>
      </c>
      <c r="E24" s="132">
        <v>0</v>
      </c>
      <c r="F24" s="132">
        <v>-2581.9399999999996</v>
      </c>
      <c r="G24" s="132">
        <v>0</v>
      </c>
      <c r="H24" s="132">
        <v>0</v>
      </c>
      <c r="I24" s="132">
        <v>0</v>
      </c>
      <c r="J24" s="133">
        <v>-2581.9399999999996</v>
      </c>
      <c r="K24" s="103"/>
    </row>
    <row r="25" spans="2:11">
      <c r="B25" s="143" t="s">
        <v>246</v>
      </c>
      <c r="C25" s="132">
        <v>0</v>
      </c>
      <c r="D25" s="132">
        <v>0</v>
      </c>
      <c r="E25" s="132">
        <v>0</v>
      </c>
      <c r="F25" s="132">
        <v>0</v>
      </c>
      <c r="G25" s="132">
        <v>0</v>
      </c>
      <c r="H25" s="132">
        <v>0</v>
      </c>
      <c r="I25" s="132">
        <v>0</v>
      </c>
      <c r="J25" s="133">
        <v>0</v>
      </c>
      <c r="K25" s="103"/>
    </row>
    <row r="26" spans="2:11">
      <c r="B26" s="144" t="s">
        <v>247</v>
      </c>
      <c r="C26" s="140">
        <v>0</v>
      </c>
      <c r="D26" s="140">
        <v>0</v>
      </c>
      <c r="E26" s="140">
        <v>0</v>
      </c>
      <c r="F26" s="140">
        <v>0</v>
      </c>
      <c r="G26" s="140">
        <v>0</v>
      </c>
      <c r="H26" s="140">
        <v>0</v>
      </c>
      <c r="I26" s="140">
        <v>0</v>
      </c>
      <c r="J26" s="141">
        <v>0</v>
      </c>
      <c r="K26" s="103"/>
    </row>
    <row r="27" spans="2:11">
      <c r="B27" s="145" t="s">
        <v>224</v>
      </c>
      <c r="C27" s="141">
        <v>105.66</v>
      </c>
      <c r="D27" s="141">
        <v>61204.07</v>
      </c>
      <c r="E27" s="141">
        <v>119033.62</v>
      </c>
      <c r="F27" s="141">
        <v>68849.199398400029</v>
      </c>
      <c r="G27" s="141">
        <v>-25192.435140400001</v>
      </c>
      <c r="H27" s="141">
        <v>1.44</v>
      </c>
      <c r="I27" s="141">
        <v>2500</v>
      </c>
      <c r="J27" s="141">
        <v>226501.55425800005</v>
      </c>
      <c r="K27" s="108"/>
    </row>
    <row r="28" spans="2:11">
      <c r="B28" s="103"/>
      <c r="C28" s="103"/>
      <c r="D28" s="103"/>
      <c r="E28" s="103"/>
      <c r="F28" s="103"/>
      <c r="G28" s="111"/>
      <c r="H28" s="103"/>
      <c r="I28" s="106"/>
      <c r="J28" s="103"/>
      <c r="K28" s="103"/>
    </row>
    <row r="29" spans="2:11">
      <c r="B29" s="146" t="s">
        <v>248</v>
      </c>
      <c r="C29" s="146"/>
      <c r="D29" s="146"/>
      <c r="E29" s="146"/>
      <c r="F29" s="147" t="s">
        <v>249</v>
      </c>
      <c r="G29" s="103"/>
      <c r="H29" s="146"/>
      <c r="I29" s="147"/>
      <c r="J29" s="146"/>
      <c r="K29" s="103"/>
    </row>
    <row r="30" spans="2:11">
      <c r="B30" s="148" t="s">
        <v>250</v>
      </c>
      <c r="C30" s="103"/>
      <c r="D30" s="103"/>
      <c r="E30" s="103"/>
      <c r="F30" s="103"/>
      <c r="G30" s="103"/>
      <c r="H30" s="103"/>
      <c r="I30" s="106"/>
      <c r="J30" s="103"/>
      <c r="K30" s="103"/>
    </row>
    <row r="31" spans="2:11">
      <c r="B31" s="149" t="s">
        <v>251</v>
      </c>
      <c r="C31" s="103"/>
      <c r="D31" s="103"/>
      <c r="E31" s="103"/>
      <c r="F31" s="103"/>
      <c r="G31" s="103"/>
      <c r="H31" s="103"/>
      <c r="I31" s="106"/>
      <c r="J31" s="103"/>
      <c r="K31" s="103"/>
    </row>
    <row r="32" spans="2:11">
      <c r="B32" s="149" t="s">
        <v>266</v>
      </c>
      <c r="C32" s="103"/>
      <c r="D32" s="103"/>
      <c r="E32" s="103"/>
      <c r="F32" s="103"/>
      <c r="G32" s="103"/>
      <c r="H32" s="103"/>
      <c r="I32" s="106"/>
      <c r="J32" s="103"/>
      <c r="K32" s="103"/>
    </row>
    <row r="33" spans="2:10">
      <c r="B33" s="149"/>
      <c r="C33" s="103"/>
      <c r="D33" s="103"/>
      <c r="E33" s="103"/>
      <c r="F33" s="103"/>
      <c r="G33" s="103"/>
      <c r="H33" s="103"/>
      <c r="I33" s="106"/>
      <c r="J33" s="103"/>
    </row>
    <row r="34" spans="2:10">
      <c r="B34" s="149"/>
      <c r="C34" s="103"/>
      <c r="D34" s="103"/>
      <c r="E34" s="103"/>
      <c r="F34" s="103"/>
      <c r="G34" s="103"/>
      <c r="H34" s="103"/>
      <c r="I34" s="106"/>
      <c r="J34" s="103"/>
    </row>
    <row r="35" spans="2:10">
      <c r="B35" s="150" t="s">
        <v>270</v>
      </c>
      <c r="C35" s="103"/>
      <c r="D35" s="103"/>
      <c r="E35" s="151"/>
      <c r="F35" s="103"/>
      <c r="G35" s="103"/>
      <c r="H35" s="151"/>
      <c r="I35" s="106"/>
      <c r="J35" s="103"/>
    </row>
    <row r="36" spans="2:10">
      <c r="B36" s="150" t="s">
        <v>252</v>
      </c>
      <c r="C36" s="103"/>
      <c r="D36" s="103"/>
      <c r="E36" s="152" t="s">
        <v>253</v>
      </c>
      <c r="F36" s="103"/>
      <c r="G36" s="103"/>
      <c r="H36" s="152" t="s">
        <v>254</v>
      </c>
      <c r="I36" s="106"/>
      <c r="J36" s="103"/>
    </row>
    <row r="37" spans="2:10">
      <c r="B37" s="150" t="s">
        <v>267</v>
      </c>
      <c r="C37" s="103"/>
      <c r="D37" s="103"/>
      <c r="E37" s="153" t="s">
        <v>269</v>
      </c>
      <c r="F37" s="103"/>
      <c r="G37" s="103"/>
      <c r="H37" s="152" t="s">
        <v>269</v>
      </c>
      <c r="I37" s="106"/>
      <c r="J37" s="103"/>
    </row>
    <row r="38" spans="2:10">
      <c r="B38" s="150" t="s">
        <v>268</v>
      </c>
      <c r="C38" s="103"/>
      <c r="D38" s="103"/>
      <c r="E38" s="103"/>
      <c r="F38" s="103"/>
      <c r="G38" s="103"/>
      <c r="H38" s="103"/>
      <c r="I38" s="106"/>
      <c r="J38" s="103"/>
    </row>
    <row r="39" spans="2:10">
      <c r="B39" s="150" t="s">
        <v>255</v>
      </c>
      <c r="C39" s="103"/>
      <c r="D39" s="103"/>
      <c r="E39" s="103"/>
      <c r="F39" s="103"/>
      <c r="G39" s="103"/>
      <c r="H39" s="103"/>
      <c r="I39" s="106"/>
      <c r="J39" s="103"/>
    </row>
    <row r="40" spans="2:10">
      <c r="B40" s="150"/>
      <c r="C40" s="103"/>
      <c r="D40" s="103"/>
      <c r="E40" s="103"/>
      <c r="F40" s="103"/>
      <c r="G40" s="103"/>
      <c r="H40" s="103"/>
      <c r="I40" s="106"/>
      <c r="J40" s="103"/>
    </row>
    <row r="41" spans="2:10">
      <c r="B41" s="149"/>
      <c r="C41" s="103"/>
      <c r="D41" s="103"/>
      <c r="E41" s="103"/>
      <c r="F41" s="103"/>
      <c r="G41" s="103"/>
      <c r="H41" s="103"/>
      <c r="I41" s="106"/>
      <c r="J41" s="103"/>
    </row>
    <row r="42" spans="2:10">
      <c r="B42" s="149"/>
      <c r="C42" s="103"/>
      <c r="D42" s="103"/>
      <c r="E42" s="103"/>
      <c r="F42" s="103"/>
      <c r="G42" s="108"/>
      <c r="H42" s="103"/>
      <c r="I42" s="106"/>
      <c r="J42" s="103"/>
    </row>
    <row r="43" spans="2:10">
      <c r="B43" s="149"/>
      <c r="C43" s="103"/>
      <c r="D43" s="103"/>
      <c r="E43" s="103"/>
      <c r="F43" s="103"/>
      <c r="G43" s="105" t="s">
        <v>256</v>
      </c>
      <c r="H43" s="103"/>
      <c r="I43" s="106"/>
      <c r="J43" s="103"/>
    </row>
    <row r="44" spans="2:10">
      <c r="B44" s="154"/>
      <c r="C44" s="155"/>
      <c r="D44" s="155"/>
      <c r="E44" s="155"/>
      <c r="F44" s="155"/>
      <c r="G44" s="155"/>
      <c r="H44" s="155"/>
      <c r="I44" s="156"/>
      <c r="J44" s="155"/>
    </row>
    <row r="45" spans="2:10">
      <c r="B45" s="103"/>
      <c r="C45" s="103"/>
      <c r="D45" s="103"/>
      <c r="E45" s="103"/>
      <c r="F45" s="103"/>
      <c r="G45" s="103"/>
      <c r="H45" s="103"/>
      <c r="I45" s="106"/>
      <c r="J45" s="103"/>
    </row>
    <row r="46" spans="2:10">
      <c r="B46" s="103"/>
      <c r="C46" s="103"/>
      <c r="D46" s="103"/>
      <c r="E46" s="103"/>
      <c r="F46" s="103"/>
      <c r="G46" s="103"/>
      <c r="H46" s="103"/>
      <c r="I46" s="106"/>
      <c r="J46" s="103"/>
    </row>
    <row r="47" spans="2:10">
      <c r="B47" s="108" t="s">
        <v>225</v>
      </c>
      <c r="C47" s="103"/>
      <c r="D47" s="103"/>
      <c r="E47" s="103"/>
      <c r="F47" s="103"/>
      <c r="G47" s="103"/>
      <c r="H47" s="103"/>
      <c r="I47" s="103"/>
      <c r="J47" s="109" t="s">
        <v>2</v>
      </c>
    </row>
    <row r="48" spans="2:10">
      <c r="B48" s="100" t="s">
        <v>3</v>
      </c>
      <c r="C48" s="101" t="s">
        <v>226</v>
      </c>
      <c r="D48" s="101"/>
      <c r="E48" s="101"/>
      <c r="F48" s="101"/>
      <c r="G48" s="157" t="s">
        <v>227</v>
      </c>
      <c r="H48" s="102" t="s">
        <v>228</v>
      </c>
      <c r="I48" s="102" t="s">
        <v>229</v>
      </c>
      <c r="J48" s="102" t="s">
        <v>230</v>
      </c>
    </row>
    <row r="49" spans="2:11" ht="30">
      <c r="B49" s="100"/>
      <c r="C49" s="122" t="s">
        <v>231</v>
      </c>
      <c r="D49" s="122" t="s">
        <v>232</v>
      </c>
      <c r="E49" s="122" t="s">
        <v>233</v>
      </c>
      <c r="F49" s="122" t="s">
        <v>234</v>
      </c>
      <c r="G49" s="122" t="s">
        <v>235</v>
      </c>
      <c r="H49" s="99"/>
      <c r="I49" s="99"/>
      <c r="J49" s="99"/>
      <c r="K49" s="103"/>
    </row>
    <row r="50" spans="2:11">
      <c r="B50" s="158" t="s">
        <v>222</v>
      </c>
      <c r="C50" s="138">
        <v>105.66</v>
      </c>
      <c r="D50" s="138">
        <v>61204.07</v>
      </c>
      <c r="E50" s="138">
        <v>119033.62</v>
      </c>
      <c r="F50" s="138">
        <v>55466.710419100025</v>
      </c>
      <c r="G50" s="138">
        <v>-22543.803250000001</v>
      </c>
      <c r="H50" s="138">
        <v>1.44</v>
      </c>
      <c r="I50" s="138">
        <v>5000</v>
      </c>
      <c r="J50" s="138">
        <v>218267.69716910005</v>
      </c>
      <c r="K50" s="108"/>
    </row>
    <row r="51" spans="2:11">
      <c r="B51" s="126" t="s">
        <v>257</v>
      </c>
      <c r="C51" s="132">
        <v>105.66</v>
      </c>
      <c r="D51" s="132">
        <v>61204.07</v>
      </c>
      <c r="E51" s="132">
        <v>119033.62</v>
      </c>
      <c r="F51" s="132">
        <v>55466.710419100025</v>
      </c>
      <c r="G51" s="132">
        <v>-22543.803250000001</v>
      </c>
      <c r="H51" s="132">
        <v>1.44</v>
      </c>
      <c r="I51" s="132">
        <v>5000</v>
      </c>
      <c r="J51" s="133">
        <v>218267.69716910005</v>
      </c>
      <c r="K51" s="103"/>
    </row>
    <row r="52" spans="2:11">
      <c r="B52" s="131" t="s">
        <v>258</v>
      </c>
      <c r="C52" s="132"/>
      <c r="D52" s="132"/>
      <c r="E52" s="132"/>
      <c r="F52" s="132"/>
      <c r="G52" s="132"/>
      <c r="H52" s="132"/>
      <c r="I52" s="132"/>
      <c r="J52" s="133">
        <v>0</v>
      </c>
      <c r="K52" s="103"/>
    </row>
    <row r="53" spans="2:11">
      <c r="B53" s="131" t="s">
        <v>259</v>
      </c>
      <c r="C53" s="132"/>
      <c r="D53" s="132"/>
      <c r="E53" s="132"/>
      <c r="F53" s="132"/>
      <c r="G53" s="132"/>
      <c r="H53" s="132"/>
      <c r="I53" s="132"/>
      <c r="J53" s="133">
        <v>0</v>
      </c>
      <c r="K53" s="103"/>
    </row>
    <row r="54" spans="2:11">
      <c r="B54" s="131" t="s">
        <v>260</v>
      </c>
      <c r="C54" s="132"/>
      <c r="D54" s="132"/>
      <c r="E54" s="132"/>
      <c r="F54" s="132"/>
      <c r="G54" s="132"/>
      <c r="H54" s="132"/>
      <c r="I54" s="132"/>
      <c r="J54" s="133">
        <v>0</v>
      </c>
      <c r="K54" s="103"/>
    </row>
    <row r="55" spans="2:11">
      <c r="B55" s="131" t="s">
        <v>261</v>
      </c>
      <c r="C55" s="132"/>
      <c r="D55" s="132"/>
      <c r="E55" s="132"/>
      <c r="F55" s="132"/>
      <c r="G55" s="132"/>
      <c r="H55" s="132"/>
      <c r="I55" s="132"/>
      <c r="J55" s="133">
        <v>0</v>
      </c>
      <c r="K55" s="103"/>
    </row>
    <row r="56" spans="2:11">
      <c r="B56" s="131" t="s">
        <v>262</v>
      </c>
      <c r="C56" s="132"/>
      <c r="D56" s="132"/>
      <c r="E56" s="132"/>
      <c r="F56" s="132"/>
      <c r="G56" s="132"/>
      <c r="H56" s="132"/>
      <c r="I56" s="132"/>
      <c r="J56" s="133">
        <v>0</v>
      </c>
      <c r="K56" s="103"/>
    </row>
    <row r="57" spans="2:11">
      <c r="B57" s="131" t="s">
        <v>263</v>
      </c>
      <c r="C57" s="132"/>
      <c r="D57" s="132"/>
      <c r="E57" s="132"/>
      <c r="F57" s="132"/>
      <c r="G57" s="132"/>
      <c r="H57" s="132"/>
      <c r="I57" s="132"/>
      <c r="J57" s="133">
        <v>0</v>
      </c>
      <c r="K57" s="103"/>
    </row>
    <row r="58" spans="2:11">
      <c r="B58" s="131" t="s">
        <v>264</v>
      </c>
      <c r="C58" s="132"/>
      <c r="D58" s="132"/>
      <c r="E58" s="132"/>
      <c r="F58" s="132"/>
      <c r="G58" s="132"/>
      <c r="H58" s="132"/>
      <c r="I58" s="132"/>
      <c r="J58" s="133">
        <v>0</v>
      </c>
      <c r="K58" s="103"/>
    </row>
    <row r="59" spans="2:11">
      <c r="B59" s="131"/>
      <c r="C59" s="132"/>
      <c r="D59" s="132"/>
      <c r="E59" s="132"/>
      <c r="F59" s="132"/>
      <c r="G59" s="132"/>
      <c r="H59" s="132"/>
      <c r="I59" s="132"/>
      <c r="J59" s="133"/>
      <c r="K59" s="103"/>
    </row>
    <row r="60" spans="2:11" ht="30">
      <c r="B60" s="159" t="s">
        <v>236</v>
      </c>
      <c r="C60" s="160">
        <v>0</v>
      </c>
      <c r="D60" s="160">
        <v>0</v>
      </c>
      <c r="E60" s="160">
        <v>0</v>
      </c>
      <c r="F60" s="160">
        <v>5.22</v>
      </c>
      <c r="G60" s="160"/>
      <c r="H60" s="160">
        <v>0</v>
      </c>
      <c r="I60" s="160">
        <v>0</v>
      </c>
      <c r="J60" s="160">
        <v>5.22</v>
      </c>
      <c r="K60" s="108"/>
    </row>
    <row r="61" spans="2:11">
      <c r="B61" s="161"/>
      <c r="C61" s="160"/>
      <c r="D61" s="160"/>
      <c r="E61" s="160"/>
      <c r="F61" s="160"/>
      <c r="G61" s="160"/>
      <c r="H61" s="160"/>
      <c r="I61" s="160"/>
      <c r="J61" s="160"/>
      <c r="K61" s="108"/>
    </row>
    <row r="62" spans="2:11">
      <c r="B62" s="126" t="s">
        <v>257</v>
      </c>
      <c r="C62" s="132"/>
      <c r="D62" s="132"/>
      <c r="E62" s="132"/>
      <c r="F62" s="132">
        <v>0</v>
      </c>
      <c r="G62" s="132"/>
      <c r="H62" s="132"/>
      <c r="I62" s="132"/>
      <c r="J62" s="133">
        <v>0</v>
      </c>
      <c r="K62" s="103"/>
    </row>
    <row r="63" spans="2:11">
      <c r="B63" s="131" t="s">
        <v>258</v>
      </c>
      <c r="C63" s="132"/>
      <c r="D63" s="132"/>
      <c r="E63" s="132"/>
      <c r="F63" s="132"/>
      <c r="G63" s="132"/>
      <c r="H63" s="132"/>
      <c r="I63" s="132"/>
      <c r="J63" s="133">
        <v>0</v>
      </c>
      <c r="K63" s="103"/>
    </row>
    <row r="64" spans="2:11">
      <c r="B64" s="131" t="s">
        <v>259</v>
      </c>
      <c r="C64" s="132"/>
      <c r="D64" s="132"/>
      <c r="E64" s="132"/>
      <c r="F64" s="132"/>
      <c r="G64" s="132"/>
      <c r="H64" s="132"/>
      <c r="I64" s="132"/>
      <c r="J64" s="133">
        <v>0</v>
      </c>
      <c r="K64" s="103"/>
    </row>
    <row r="65" spans="2:10">
      <c r="B65" s="131" t="s">
        <v>265</v>
      </c>
      <c r="C65" s="132"/>
      <c r="D65" s="132"/>
      <c r="E65" s="132"/>
      <c r="F65" s="132">
        <v>5.22</v>
      </c>
      <c r="G65" s="132"/>
      <c r="H65" s="132"/>
      <c r="I65" s="132"/>
      <c r="J65" s="133">
        <v>5.22</v>
      </c>
    </row>
    <row r="66" spans="2:10">
      <c r="B66" s="131" t="s">
        <v>261</v>
      </c>
      <c r="C66" s="132"/>
      <c r="D66" s="132"/>
      <c r="E66" s="132"/>
      <c r="F66" s="132"/>
      <c r="G66" s="132"/>
      <c r="H66" s="132"/>
      <c r="I66" s="132"/>
      <c r="J66" s="133">
        <v>0</v>
      </c>
    </row>
    <row r="67" spans="2:10">
      <c r="B67" s="131" t="s">
        <v>262</v>
      </c>
      <c r="C67" s="132"/>
      <c r="D67" s="132"/>
      <c r="E67" s="132"/>
      <c r="F67" s="132"/>
      <c r="G67" s="132"/>
      <c r="H67" s="132"/>
      <c r="I67" s="132"/>
      <c r="J67" s="133">
        <v>0</v>
      </c>
    </row>
    <row r="68" spans="2:10">
      <c r="B68" s="131" t="s">
        <v>263</v>
      </c>
      <c r="C68" s="132"/>
      <c r="D68" s="132"/>
      <c r="E68" s="132"/>
      <c r="F68" s="132"/>
      <c r="G68" s="132"/>
      <c r="H68" s="132"/>
      <c r="I68" s="132"/>
      <c r="J68" s="133">
        <v>0</v>
      </c>
    </row>
    <row r="69" spans="2:10">
      <c r="B69" s="131" t="s">
        <v>264</v>
      </c>
      <c r="C69" s="132"/>
      <c r="D69" s="132"/>
      <c r="E69" s="132"/>
      <c r="F69" s="132">
        <v>0</v>
      </c>
      <c r="G69" s="132"/>
      <c r="H69" s="132"/>
      <c r="I69" s="132"/>
      <c r="J69" s="133">
        <v>0</v>
      </c>
    </row>
    <row r="70" spans="2:10">
      <c r="B70" s="131"/>
      <c r="C70" s="132"/>
      <c r="D70" s="132"/>
      <c r="E70" s="132"/>
      <c r="F70" s="132"/>
      <c r="G70" s="132"/>
      <c r="H70" s="132"/>
      <c r="I70" s="132"/>
      <c r="J70" s="133"/>
    </row>
    <row r="71" spans="2:10">
      <c r="B71" s="161" t="s">
        <v>238</v>
      </c>
      <c r="C71" s="133">
        <v>0</v>
      </c>
      <c r="D71" s="133">
        <v>0</v>
      </c>
      <c r="E71" s="133">
        <v>0</v>
      </c>
      <c r="F71" s="133">
        <v>0</v>
      </c>
      <c r="G71" s="133"/>
      <c r="H71" s="133">
        <v>0</v>
      </c>
      <c r="I71" s="133">
        <v>0</v>
      </c>
      <c r="J71" s="133">
        <v>0</v>
      </c>
    </row>
    <row r="72" spans="2:10">
      <c r="B72" s="126" t="s">
        <v>257</v>
      </c>
      <c r="C72" s="132"/>
      <c r="D72" s="132"/>
      <c r="E72" s="132"/>
      <c r="F72" s="132"/>
      <c r="G72" s="132"/>
      <c r="H72" s="132"/>
      <c r="I72" s="132"/>
      <c r="J72" s="133">
        <v>0</v>
      </c>
    </row>
    <row r="73" spans="2:10">
      <c r="B73" s="131" t="s">
        <v>258</v>
      </c>
      <c r="C73" s="132"/>
      <c r="D73" s="132"/>
      <c r="E73" s="132"/>
      <c r="F73" s="132"/>
      <c r="G73" s="132"/>
      <c r="H73" s="132"/>
      <c r="I73" s="132"/>
      <c r="J73" s="133">
        <v>0</v>
      </c>
    </row>
    <row r="74" spans="2:10">
      <c r="B74" s="131" t="s">
        <v>259</v>
      </c>
      <c r="C74" s="132"/>
      <c r="D74" s="132"/>
      <c r="E74" s="132"/>
      <c r="F74" s="132"/>
      <c r="G74" s="132"/>
      <c r="H74" s="132"/>
      <c r="I74" s="132"/>
      <c r="J74" s="133">
        <v>0</v>
      </c>
    </row>
    <row r="75" spans="2:10">
      <c r="B75" s="131" t="s">
        <v>260</v>
      </c>
      <c r="C75" s="132"/>
      <c r="D75" s="132"/>
      <c r="E75" s="132"/>
      <c r="F75" s="132"/>
      <c r="G75" s="132"/>
      <c r="H75" s="132"/>
      <c r="I75" s="132"/>
      <c r="J75" s="133">
        <v>0</v>
      </c>
    </row>
    <row r="76" spans="2:10">
      <c r="B76" s="131" t="s">
        <v>261</v>
      </c>
      <c r="C76" s="132"/>
      <c r="D76" s="132"/>
      <c r="E76" s="132"/>
      <c r="F76" s="132"/>
      <c r="G76" s="132"/>
      <c r="H76" s="132"/>
      <c r="I76" s="132"/>
      <c r="J76" s="133">
        <v>0</v>
      </c>
    </row>
    <row r="77" spans="2:10">
      <c r="B77" s="131" t="s">
        <v>262</v>
      </c>
      <c r="C77" s="132"/>
      <c r="D77" s="132"/>
      <c r="E77" s="132"/>
      <c r="F77" s="132"/>
      <c r="G77" s="132"/>
      <c r="H77" s="132"/>
      <c r="I77" s="132"/>
      <c r="J77" s="133">
        <v>0</v>
      </c>
    </row>
    <row r="78" spans="2:10">
      <c r="B78" s="131" t="s">
        <v>263</v>
      </c>
      <c r="C78" s="132"/>
      <c r="D78" s="132"/>
      <c r="E78" s="132"/>
      <c r="F78" s="132"/>
      <c r="G78" s="132"/>
      <c r="H78" s="132"/>
      <c r="I78" s="132"/>
      <c r="J78" s="133">
        <v>0</v>
      </c>
    </row>
    <row r="79" spans="2:10">
      <c r="B79" s="131" t="s">
        <v>264</v>
      </c>
      <c r="C79" s="132"/>
      <c r="D79" s="132"/>
      <c r="E79" s="132"/>
      <c r="F79" s="132"/>
      <c r="G79" s="132"/>
      <c r="H79" s="132"/>
      <c r="I79" s="132"/>
      <c r="J79" s="133">
        <v>0</v>
      </c>
    </row>
    <row r="80" spans="2:10">
      <c r="B80" s="131"/>
      <c r="C80" s="132"/>
      <c r="D80" s="132"/>
      <c r="E80" s="132"/>
      <c r="F80" s="132"/>
      <c r="G80" s="132"/>
      <c r="H80" s="132"/>
      <c r="I80" s="132"/>
      <c r="J80" s="133"/>
    </row>
    <row r="81" spans="2:10">
      <c r="B81" s="162" t="s">
        <v>239</v>
      </c>
      <c r="C81" s="133">
        <v>0</v>
      </c>
      <c r="D81" s="133">
        <v>0</v>
      </c>
      <c r="E81" s="133">
        <v>0</v>
      </c>
      <c r="F81" s="133">
        <v>13459.208979300005</v>
      </c>
      <c r="G81" s="133">
        <v>0</v>
      </c>
      <c r="H81" s="133">
        <v>0</v>
      </c>
      <c r="I81" s="133">
        <v>0</v>
      </c>
      <c r="J81" s="133">
        <v>13459.208979300005</v>
      </c>
    </row>
    <row r="82" spans="2:10">
      <c r="B82" s="126" t="s">
        <v>257</v>
      </c>
      <c r="C82" s="132"/>
      <c r="D82" s="132"/>
      <c r="E82" s="132"/>
      <c r="F82" s="132">
        <v>-15296.8022303</v>
      </c>
      <c r="G82" s="132"/>
      <c r="H82" s="132"/>
      <c r="I82" s="132"/>
      <c r="J82" s="133">
        <v>-15296.8022303</v>
      </c>
    </row>
    <row r="83" spans="2:10">
      <c r="B83" s="131" t="s">
        <v>258</v>
      </c>
      <c r="C83" s="132"/>
      <c r="D83" s="132"/>
      <c r="E83" s="132"/>
      <c r="F83" s="132">
        <v>3656.7845811999869</v>
      </c>
      <c r="G83" s="132"/>
      <c r="H83" s="132"/>
      <c r="I83" s="132"/>
      <c r="J83" s="133">
        <v>3656.7845811999869</v>
      </c>
    </row>
    <row r="84" spans="2:10">
      <c r="B84" s="131" t="s">
        <v>259</v>
      </c>
      <c r="C84" s="132"/>
      <c r="D84" s="132"/>
      <c r="E84" s="132"/>
      <c r="F84" s="132">
        <v>1154.0402776000119</v>
      </c>
      <c r="G84" s="132"/>
      <c r="H84" s="132"/>
      <c r="I84" s="132"/>
      <c r="J84" s="133">
        <v>1154.0402776000119</v>
      </c>
    </row>
    <row r="85" spans="2:10">
      <c r="B85" s="131" t="s">
        <v>260</v>
      </c>
      <c r="C85" s="132"/>
      <c r="D85" s="132"/>
      <c r="E85" s="132"/>
      <c r="F85" s="132">
        <v>6206.0888800000248</v>
      </c>
      <c r="G85" s="132"/>
      <c r="H85" s="132"/>
      <c r="I85" s="132"/>
      <c r="J85" s="133">
        <v>6206.0888800000248</v>
      </c>
    </row>
    <row r="86" spans="2:10">
      <c r="B86" s="131" t="s">
        <v>261</v>
      </c>
      <c r="C86" s="132"/>
      <c r="D86" s="132"/>
      <c r="E86" s="132"/>
      <c r="F86" s="132">
        <v>3416.5090830999943</v>
      </c>
      <c r="G86" s="132"/>
      <c r="H86" s="132"/>
      <c r="I86" s="132"/>
      <c r="J86" s="133">
        <v>3416.5090830999943</v>
      </c>
    </row>
    <row r="87" spans="2:10">
      <c r="B87" s="131" t="s">
        <v>262</v>
      </c>
      <c r="C87" s="132"/>
      <c r="D87" s="132"/>
      <c r="E87" s="132"/>
      <c r="F87" s="132">
        <v>-6363.1391776999953</v>
      </c>
      <c r="G87" s="132"/>
      <c r="H87" s="132"/>
      <c r="I87" s="132"/>
      <c r="J87" s="133">
        <v>-6363.1391776999953</v>
      </c>
    </row>
    <row r="88" spans="2:10">
      <c r="B88" s="131" t="s">
        <v>263</v>
      </c>
      <c r="C88" s="132"/>
      <c r="D88" s="132"/>
      <c r="E88" s="132"/>
      <c r="F88" s="132">
        <v>4998.4367397000024</v>
      </c>
      <c r="G88" s="132"/>
      <c r="H88" s="132"/>
      <c r="I88" s="132"/>
      <c r="J88" s="133">
        <v>4998.4367397000024</v>
      </c>
    </row>
    <row r="89" spans="2:10">
      <c r="B89" s="131" t="s">
        <v>264</v>
      </c>
      <c r="C89" s="132"/>
      <c r="D89" s="132"/>
      <c r="E89" s="132"/>
      <c r="F89" s="132">
        <v>15687.29082569998</v>
      </c>
      <c r="G89" s="132"/>
      <c r="H89" s="132"/>
      <c r="I89" s="132"/>
      <c r="J89" s="133">
        <v>15687.29082569998</v>
      </c>
    </row>
    <row r="90" spans="2:10">
      <c r="B90" s="131"/>
      <c r="C90" s="132"/>
      <c r="D90" s="132"/>
      <c r="E90" s="132"/>
      <c r="F90" s="132"/>
      <c r="G90" s="132"/>
      <c r="H90" s="132"/>
      <c r="I90" s="132"/>
      <c r="J90" s="133"/>
    </row>
    <row r="91" spans="2:10" ht="30">
      <c r="B91" s="159" t="s">
        <v>240</v>
      </c>
      <c r="C91" s="133">
        <v>0</v>
      </c>
      <c r="D91" s="133">
        <v>0</v>
      </c>
      <c r="E91" s="133">
        <v>0</v>
      </c>
      <c r="F91" s="133">
        <v>0</v>
      </c>
      <c r="G91" s="133">
        <v>-2648.6318904000009</v>
      </c>
      <c r="H91" s="133">
        <v>0</v>
      </c>
      <c r="I91" s="133">
        <v>0</v>
      </c>
      <c r="J91" s="133">
        <v>-2648.6318904000009</v>
      </c>
    </row>
    <row r="92" spans="2:10">
      <c r="B92" s="126" t="s">
        <v>257</v>
      </c>
      <c r="C92" s="132"/>
      <c r="D92" s="132"/>
      <c r="E92" s="132"/>
      <c r="F92" s="132"/>
      <c r="G92" s="132">
        <v>5511.5141095999998</v>
      </c>
      <c r="H92" s="132"/>
      <c r="I92" s="132"/>
      <c r="J92" s="133">
        <v>5511.5141095999998</v>
      </c>
    </row>
    <row r="93" spans="2:10">
      <c r="B93" s="131" t="s">
        <v>258</v>
      </c>
      <c r="C93" s="132"/>
      <c r="D93" s="132"/>
      <c r="E93" s="132"/>
      <c r="F93" s="132"/>
      <c r="G93" s="132">
        <v>-2028.73</v>
      </c>
      <c r="H93" s="132"/>
      <c r="I93" s="132"/>
      <c r="J93" s="133">
        <v>-2028.73</v>
      </c>
    </row>
    <row r="94" spans="2:10">
      <c r="B94" s="131" t="s">
        <v>259</v>
      </c>
      <c r="C94" s="132"/>
      <c r="D94" s="132"/>
      <c r="E94" s="132"/>
      <c r="F94" s="132"/>
      <c r="G94" s="132">
        <v>-165.88</v>
      </c>
      <c r="H94" s="132"/>
      <c r="I94" s="132"/>
      <c r="J94" s="133">
        <v>-165.88</v>
      </c>
    </row>
    <row r="95" spans="2:10">
      <c r="B95" s="131" t="s">
        <v>260</v>
      </c>
      <c r="C95" s="132"/>
      <c r="D95" s="132"/>
      <c r="E95" s="132"/>
      <c r="F95" s="132"/>
      <c r="G95" s="132">
        <v>-2364.1460000000002</v>
      </c>
      <c r="H95" s="132"/>
      <c r="I95" s="132"/>
      <c r="J95" s="133">
        <v>-2364.1460000000002</v>
      </c>
    </row>
    <row r="96" spans="2:10">
      <c r="B96" s="131" t="s">
        <v>261</v>
      </c>
      <c r="C96" s="132"/>
      <c r="D96" s="132"/>
      <c r="E96" s="132"/>
      <c r="F96" s="132"/>
      <c r="G96" s="132">
        <v>-778.7</v>
      </c>
      <c r="H96" s="132"/>
      <c r="I96" s="132"/>
      <c r="J96" s="133">
        <v>-778.7</v>
      </c>
    </row>
    <row r="97" spans="2:10">
      <c r="B97" s="131" t="s">
        <v>262</v>
      </c>
      <c r="C97" s="132"/>
      <c r="D97" s="132"/>
      <c r="E97" s="132"/>
      <c r="F97" s="132"/>
      <c r="G97" s="132">
        <v>-1377.5</v>
      </c>
      <c r="H97" s="132"/>
      <c r="I97" s="132"/>
      <c r="J97" s="133">
        <v>-1377.5</v>
      </c>
    </row>
    <row r="98" spans="2:10">
      <c r="B98" s="131" t="s">
        <v>263</v>
      </c>
      <c r="C98" s="132"/>
      <c r="D98" s="132"/>
      <c r="E98" s="132"/>
      <c r="F98" s="132"/>
      <c r="G98" s="132">
        <v>-335.93</v>
      </c>
      <c r="H98" s="132"/>
      <c r="I98" s="132"/>
      <c r="J98" s="133">
        <v>-335.93</v>
      </c>
    </row>
    <row r="99" spans="2:10">
      <c r="B99" s="131" t="s">
        <v>264</v>
      </c>
      <c r="C99" s="132"/>
      <c r="D99" s="132"/>
      <c r="E99" s="132"/>
      <c r="F99" s="132"/>
      <c r="G99" s="132">
        <v>-1109.26</v>
      </c>
      <c r="H99" s="132"/>
      <c r="I99" s="132"/>
      <c r="J99" s="133">
        <v>-1109.26</v>
      </c>
    </row>
    <row r="100" spans="2:10">
      <c r="B100" s="131"/>
      <c r="C100" s="132"/>
      <c r="D100" s="132"/>
      <c r="E100" s="132"/>
      <c r="F100" s="132"/>
      <c r="G100" s="132"/>
      <c r="H100" s="132"/>
      <c r="I100" s="132"/>
      <c r="J100" s="133"/>
    </row>
    <row r="101" spans="2:10" ht="30">
      <c r="B101" s="159" t="s">
        <v>241</v>
      </c>
      <c r="C101" s="133">
        <v>0</v>
      </c>
      <c r="D101" s="133">
        <v>0</v>
      </c>
      <c r="E101" s="133">
        <v>0</v>
      </c>
      <c r="F101" s="133">
        <v>13459.208979300005</v>
      </c>
      <c r="G101" s="133">
        <v>-2648.6318904000009</v>
      </c>
      <c r="H101" s="133">
        <v>0</v>
      </c>
      <c r="I101" s="133">
        <v>0</v>
      </c>
      <c r="J101" s="133">
        <v>10810.577088900005</v>
      </c>
    </row>
    <row r="102" spans="2:10">
      <c r="B102" s="126" t="s">
        <v>257</v>
      </c>
      <c r="C102" s="132">
        <v>0</v>
      </c>
      <c r="D102" s="132">
        <v>0</v>
      </c>
      <c r="E102" s="132">
        <v>0</v>
      </c>
      <c r="F102" s="132">
        <v>-15296.8022303</v>
      </c>
      <c r="G102" s="132">
        <v>5511.5141095999998</v>
      </c>
      <c r="H102" s="132">
        <v>0</v>
      </c>
      <c r="I102" s="132">
        <v>0</v>
      </c>
      <c r="J102" s="133">
        <v>-9785.2881206999991</v>
      </c>
    </row>
    <row r="103" spans="2:10">
      <c r="B103" s="131" t="s">
        <v>258</v>
      </c>
      <c r="C103" s="132">
        <v>0</v>
      </c>
      <c r="D103" s="132">
        <v>0</v>
      </c>
      <c r="E103" s="132">
        <v>0</v>
      </c>
      <c r="F103" s="132">
        <v>3656.7845811999869</v>
      </c>
      <c r="G103" s="132">
        <v>-2028.73</v>
      </c>
      <c r="H103" s="132">
        <v>0</v>
      </c>
      <c r="I103" s="132">
        <v>0</v>
      </c>
      <c r="J103" s="133">
        <v>1628.0545811999868</v>
      </c>
    </row>
    <row r="104" spans="2:10">
      <c r="B104" s="131" t="s">
        <v>259</v>
      </c>
      <c r="C104" s="132">
        <v>0</v>
      </c>
      <c r="D104" s="132">
        <v>0</v>
      </c>
      <c r="E104" s="132">
        <v>0</v>
      </c>
      <c r="F104" s="132">
        <v>1154.0402776000119</v>
      </c>
      <c r="G104" s="132">
        <v>-165.88</v>
      </c>
      <c r="H104" s="132">
        <v>0</v>
      </c>
      <c r="I104" s="132">
        <v>0</v>
      </c>
      <c r="J104" s="133">
        <v>988.16027760001191</v>
      </c>
    </row>
    <row r="105" spans="2:10">
      <c r="B105" s="131" t="s">
        <v>260</v>
      </c>
      <c r="C105" s="132">
        <v>0</v>
      </c>
      <c r="D105" s="132">
        <v>0</v>
      </c>
      <c r="E105" s="132">
        <v>0</v>
      </c>
      <c r="F105" s="132">
        <v>6206.0888800000248</v>
      </c>
      <c r="G105" s="132">
        <v>-2364.1460000000002</v>
      </c>
      <c r="H105" s="132">
        <v>0</v>
      </c>
      <c r="I105" s="132">
        <v>0</v>
      </c>
      <c r="J105" s="133">
        <v>3841.9428800000246</v>
      </c>
    </row>
    <row r="106" spans="2:10">
      <c r="B106" s="131" t="s">
        <v>261</v>
      </c>
      <c r="C106" s="132">
        <v>0</v>
      </c>
      <c r="D106" s="132">
        <v>0</v>
      </c>
      <c r="E106" s="132">
        <v>0</v>
      </c>
      <c r="F106" s="132">
        <v>3416.5090830999943</v>
      </c>
      <c r="G106" s="132">
        <v>-778.7</v>
      </c>
      <c r="H106" s="132">
        <v>0</v>
      </c>
      <c r="I106" s="132">
        <v>0</v>
      </c>
      <c r="J106" s="133">
        <v>2637.8090830999945</v>
      </c>
    </row>
    <row r="107" spans="2:10">
      <c r="B107" s="131" t="s">
        <v>262</v>
      </c>
      <c r="C107" s="132">
        <v>0</v>
      </c>
      <c r="D107" s="132">
        <v>0</v>
      </c>
      <c r="E107" s="132">
        <v>0</v>
      </c>
      <c r="F107" s="132">
        <v>-6363.1391776999953</v>
      </c>
      <c r="G107" s="132">
        <v>-1377.5</v>
      </c>
      <c r="H107" s="132">
        <v>0</v>
      </c>
      <c r="I107" s="132">
        <v>0</v>
      </c>
      <c r="J107" s="133">
        <v>-7740.6391776999953</v>
      </c>
    </row>
    <row r="108" spans="2:10">
      <c r="B108" s="131" t="s">
        <v>263</v>
      </c>
      <c r="C108" s="132">
        <v>0</v>
      </c>
      <c r="D108" s="132">
        <v>0</v>
      </c>
      <c r="E108" s="132">
        <v>0</v>
      </c>
      <c r="F108" s="132">
        <v>4998.4367397000024</v>
      </c>
      <c r="G108" s="132">
        <v>-335.93</v>
      </c>
      <c r="H108" s="132">
        <v>0</v>
      </c>
      <c r="I108" s="132">
        <v>0</v>
      </c>
      <c r="J108" s="133">
        <v>4662.5067397000021</v>
      </c>
    </row>
    <row r="109" spans="2:10">
      <c r="B109" s="131" t="s">
        <v>264</v>
      </c>
      <c r="C109" s="132">
        <v>0</v>
      </c>
      <c r="D109" s="132">
        <v>0</v>
      </c>
      <c r="E109" s="132">
        <v>0</v>
      </c>
      <c r="F109" s="132">
        <v>15687.29082569998</v>
      </c>
      <c r="G109" s="132">
        <v>-1109.26</v>
      </c>
      <c r="H109" s="132">
        <v>0</v>
      </c>
      <c r="I109" s="132">
        <v>0</v>
      </c>
      <c r="J109" s="133">
        <v>14578.03082569998</v>
      </c>
    </row>
    <row r="110" spans="2:10">
      <c r="B110" s="131"/>
      <c r="C110" s="132"/>
      <c r="D110" s="132"/>
      <c r="E110" s="132"/>
      <c r="F110" s="132"/>
      <c r="G110" s="132"/>
      <c r="H110" s="132"/>
      <c r="I110" s="132"/>
      <c r="J110" s="133"/>
    </row>
    <row r="111" spans="2:10">
      <c r="B111" s="159" t="s">
        <v>242</v>
      </c>
      <c r="C111" s="133"/>
      <c r="D111" s="133"/>
      <c r="E111" s="133"/>
      <c r="F111" s="133"/>
      <c r="G111" s="133"/>
      <c r="H111" s="133"/>
      <c r="I111" s="133"/>
      <c r="J111" s="133"/>
    </row>
    <row r="112" spans="2:10" ht="30">
      <c r="B112" s="163" t="s">
        <v>243</v>
      </c>
      <c r="C112" s="133">
        <v>0</v>
      </c>
      <c r="D112" s="133">
        <v>0</v>
      </c>
      <c r="E112" s="133">
        <v>0</v>
      </c>
      <c r="F112" s="133">
        <v>2500</v>
      </c>
      <c r="G112" s="133">
        <v>0</v>
      </c>
      <c r="H112" s="133">
        <v>0</v>
      </c>
      <c r="I112" s="133">
        <v>-2500</v>
      </c>
      <c r="J112" s="133">
        <v>0</v>
      </c>
    </row>
    <row r="113" spans="2:11">
      <c r="B113" s="126" t="s">
        <v>257</v>
      </c>
      <c r="C113" s="132"/>
      <c r="D113" s="132"/>
      <c r="E113" s="132"/>
      <c r="F113" s="132">
        <v>2500</v>
      </c>
      <c r="G113" s="132"/>
      <c r="H113" s="132"/>
      <c r="I113" s="132">
        <v>-2500</v>
      </c>
      <c r="J113" s="133">
        <v>0</v>
      </c>
      <c r="K113" s="103"/>
    </row>
    <row r="114" spans="2:11">
      <c r="B114" s="131" t="s">
        <v>258</v>
      </c>
      <c r="C114" s="132"/>
      <c r="D114" s="132"/>
      <c r="E114" s="132"/>
      <c r="F114" s="132"/>
      <c r="G114" s="132"/>
      <c r="H114" s="132"/>
      <c r="I114" s="132"/>
      <c r="J114" s="133">
        <v>0</v>
      </c>
      <c r="K114" s="103"/>
    </row>
    <row r="115" spans="2:11">
      <c r="B115" s="131" t="s">
        <v>259</v>
      </c>
      <c r="C115" s="132"/>
      <c r="D115" s="132"/>
      <c r="E115" s="132"/>
      <c r="F115" s="132"/>
      <c r="G115" s="132"/>
      <c r="H115" s="132"/>
      <c r="I115" s="132"/>
      <c r="J115" s="133">
        <v>0</v>
      </c>
      <c r="K115" s="103"/>
    </row>
    <row r="116" spans="2:11">
      <c r="B116" s="131" t="s">
        <v>260</v>
      </c>
      <c r="C116" s="132"/>
      <c r="D116" s="132"/>
      <c r="E116" s="132"/>
      <c r="F116" s="132"/>
      <c r="G116" s="132"/>
      <c r="H116" s="132"/>
      <c r="I116" s="132"/>
      <c r="J116" s="133">
        <v>0</v>
      </c>
      <c r="K116" s="103"/>
    </row>
    <row r="117" spans="2:11">
      <c r="B117" s="131" t="s">
        <v>261</v>
      </c>
      <c r="C117" s="132"/>
      <c r="D117" s="132"/>
      <c r="E117" s="132"/>
      <c r="F117" s="132"/>
      <c r="G117" s="132"/>
      <c r="H117" s="132"/>
      <c r="I117" s="132"/>
      <c r="J117" s="133">
        <v>0</v>
      </c>
      <c r="K117" s="103"/>
    </row>
    <row r="118" spans="2:11">
      <c r="B118" s="131" t="s">
        <v>262</v>
      </c>
      <c r="C118" s="132"/>
      <c r="D118" s="132"/>
      <c r="E118" s="132"/>
      <c r="F118" s="132"/>
      <c r="G118" s="132"/>
      <c r="H118" s="132"/>
      <c r="I118" s="132"/>
      <c r="J118" s="133">
        <v>0</v>
      </c>
      <c r="K118" s="103"/>
    </row>
    <row r="119" spans="2:11">
      <c r="B119" s="131" t="s">
        <v>263</v>
      </c>
      <c r="C119" s="132"/>
      <c r="D119" s="132"/>
      <c r="E119" s="132"/>
      <c r="F119" s="132"/>
      <c r="G119" s="132"/>
      <c r="H119" s="132"/>
      <c r="I119" s="132"/>
      <c r="J119" s="133">
        <v>0</v>
      </c>
      <c r="K119" s="103"/>
    </row>
    <row r="120" spans="2:11">
      <c r="B120" s="131" t="s">
        <v>264</v>
      </c>
      <c r="C120" s="132"/>
      <c r="D120" s="132"/>
      <c r="E120" s="132"/>
      <c r="F120" s="132"/>
      <c r="G120" s="132"/>
      <c r="H120" s="132"/>
      <c r="I120" s="132"/>
      <c r="J120" s="133">
        <v>0</v>
      </c>
      <c r="K120" s="103"/>
    </row>
    <row r="121" spans="2:11">
      <c r="B121" s="131"/>
      <c r="C121" s="132"/>
      <c r="D121" s="132"/>
      <c r="E121" s="132"/>
      <c r="F121" s="132"/>
      <c r="G121" s="132"/>
      <c r="H121" s="132"/>
      <c r="I121" s="132"/>
      <c r="J121" s="133"/>
      <c r="K121" s="103"/>
    </row>
    <row r="122" spans="2:11">
      <c r="B122" s="164" t="s">
        <v>245</v>
      </c>
      <c r="C122" s="133">
        <v>0</v>
      </c>
      <c r="D122" s="133">
        <v>0</v>
      </c>
      <c r="E122" s="133">
        <v>0</v>
      </c>
      <c r="F122" s="133">
        <v>-2581.9399999999996</v>
      </c>
      <c r="G122" s="133">
        <v>0</v>
      </c>
      <c r="H122" s="133">
        <v>0</v>
      </c>
      <c r="I122" s="133">
        <v>0</v>
      </c>
      <c r="J122" s="133">
        <v>-2581.9399999999996</v>
      </c>
      <c r="K122" s="108"/>
    </row>
    <row r="123" spans="2:11">
      <c r="B123" s="126" t="s">
        <v>257</v>
      </c>
      <c r="C123" s="132"/>
      <c r="D123" s="132"/>
      <c r="E123" s="132"/>
      <c r="F123" s="132">
        <v>-2581.9399999999996</v>
      </c>
      <c r="G123" s="132"/>
      <c r="H123" s="132"/>
      <c r="I123" s="132"/>
      <c r="J123" s="133">
        <v>-2581.9399999999996</v>
      </c>
      <c r="K123" s="106"/>
    </row>
    <row r="124" spans="2:11">
      <c r="B124" s="131" t="s">
        <v>258</v>
      </c>
      <c r="C124" s="132"/>
      <c r="D124" s="132"/>
      <c r="E124" s="132"/>
      <c r="F124" s="132"/>
      <c r="G124" s="132"/>
      <c r="H124" s="132"/>
      <c r="I124" s="132"/>
      <c r="J124" s="133">
        <v>0</v>
      </c>
      <c r="K124" s="103"/>
    </row>
    <row r="125" spans="2:11">
      <c r="B125" s="131" t="s">
        <v>259</v>
      </c>
      <c r="C125" s="132"/>
      <c r="D125" s="132"/>
      <c r="E125" s="132"/>
      <c r="F125" s="132"/>
      <c r="G125" s="132"/>
      <c r="H125" s="132"/>
      <c r="I125" s="132"/>
      <c r="J125" s="133">
        <v>0</v>
      </c>
      <c r="K125" s="103"/>
    </row>
    <row r="126" spans="2:11">
      <c r="B126" s="131" t="s">
        <v>260</v>
      </c>
      <c r="C126" s="132"/>
      <c r="D126" s="132"/>
      <c r="E126" s="132"/>
      <c r="F126" s="132"/>
      <c r="G126" s="132"/>
      <c r="H126" s="132"/>
      <c r="I126" s="132"/>
      <c r="J126" s="133">
        <v>0</v>
      </c>
      <c r="K126" s="103"/>
    </row>
    <row r="127" spans="2:11">
      <c r="B127" s="131" t="s">
        <v>261</v>
      </c>
      <c r="C127" s="132"/>
      <c r="D127" s="132"/>
      <c r="E127" s="132"/>
      <c r="F127" s="132"/>
      <c r="G127" s="132"/>
      <c r="H127" s="132"/>
      <c r="I127" s="132"/>
      <c r="J127" s="133">
        <v>0</v>
      </c>
      <c r="K127" s="103"/>
    </row>
    <row r="128" spans="2:11">
      <c r="B128" s="131" t="s">
        <v>262</v>
      </c>
      <c r="C128" s="132"/>
      <c r="D128" s="132"/>
      <c r="E128" s="132"/>
      <c r="F128" s="132"/>
      <c r="G128" s="132"/>
      <c r="H128" s="132"/>
      <c r="I128" s="132"/>
      <c r="J128" s="133">
        <v>0</v>
      </c>
      <c r="K128" s="103"/>
    </row>
    <row r="129" spans="2:11">
      <c r="B129" s="131" t="s">
        <v>263</v>
      </c>
      <c r="C129" s="132"/>
      <c r="D129" s="132"/>
      <c r="E129" s="132"/>
      <c r="F129" s="132"/>
      <c r="G129" s="132"/>
      <c r="H129" s="132"/>
      <c r="I129" s="132"/>
      <c r="J129" s="133">
        <v>0</v>
      </c>
      <c r="K129" s="103"/>
    </row>
    <row r="130" spans="2:11">
      <c r="B130" s="131" t="s">
        <v>264</v>
      </c>
      <c r="C130" s="132"/>
      <c r="D130" s="132"/>
      <c r="E130" s="132"/>
      <c r="F130" s="132"/>
      <c r="G130" s="132"/>
      <c r="H130" s="132"/>
      <c r="I130" s="132"/>
      <c r="J130" s="133">
        <v>0</v>
      </c>
      <c r="K130" s="103"/>
    </row>
    <row r="131" spans="2:11">
      <c r="B131" s="131"/>
      <c r="C131" s="132"/>
      <c r="D131" s="132"/>
      <c r="E131" s="132"/>
      <c r="F131" s="132"/>
      <c r="G131" s="132"/>
      <c r="H131" s="132"/>
      <c r="I131" s="132"/>
      <c r="J131" s="133"/>
      <c r="K131" s="103"/>
    </row>
    <row r="132" spans="2:11">
      <c r="B132" s="164" t="s">
        <v>246</v>
      </c>
      <c r="C132" s="133">
        <v>0</v>
      </c>
      <c r="D132" s="133">
        <v>0</v>
      </c>
      <c r="E132" s="133">
        <v>0</v>
      </c>
      <c r="F132" s="133">
        <v>0</v>
      </c>
      <c r="G132" s="133">
        <v>0</v>
      </c>
      <c r="H132" s="133">
        <v>0</v>
      </c>
      <c r="I132" s="133">
        <v>0</v>
      </c>
      <c r="J132" s="133">
        <v>0</v>
      </c>
      <c r="K132" s="108"/>
    </row>
    <row r="133" spans="2:11">
      <c r="B133" s="126" t="s">
        <v>257</v>
      </c>
      <c r="C133" s="132"/>
      <c r="D133" s="132"/>
      <c r="E133" s="132"/>
      <c r="F133" s="132"/>
      <c r="G133" s="132"/>
      <c r="H133" s="132"/>
      <c r="I133" s="132"/>
      <c r="J133" s="133">
        <v>0</v>
      </c>
      <c r="K133" s="106"/>
    </row>
    <row r="134" spans="2:11">
      <c r="B134" s="131" t="s">
        <v>258</v>
      </c>
      <c r="C134" s="132"/>
      <c r="D134" s="132"/>
      <c r="E134" s="132"/>
      <c r="F134" s="132"/>
      <c r="G134" s="132"/>
      <c r="H134" s="132"/>
      <c r="I134" s="132"/>
      <c r="J134" s="133">
        <v>0</v>
      </c>
      <c r="K134" s="103"/>
    </row>
    <row r="135" spans="2:11">
      <c r="B135" s="131" t="s">
        <v>259</v>
      </c>
      <c r="C135" s="132"/>
      <c r="D135" s="132"/>
      <c r="E135" s="132"/>
      <c r="F135" s="132"/>
      <c r="G135" s="132"/>
      <c r="H135" s="132"/>
      <c r="I135" s="132"/>
      <c r="J135" s="133">
        <v>0</v>
      </c>
      <c r="K135" s="103"/>
    </row>
    <row r="136" spans="2:11">
      <c r="B136" s="131" t="s">
        <v>260</v>
      </c>
      <c r="C136" s="132"/>
      <c r="D136" s="132"/>
      <c r="E136" s="132"/>
      <c r="F136" s="132"/>
      <c r="G136" s="132"/>
      <c r="H136" s="132"/>
      <c r="I136" s="132"/>
      <c r="J136" s="133">
        <v>0</v>
      </c>
      <c r="K136" s="103"/>
    </row>
    <row r="137" spans="2:11">
      <c r="B137" s="131" t="s">
        <v>261</v>
      </c>
      <c r="C137" s="132"/>
      <c r="D137" s="132"/>
      <c r="E137" s="132"/>
      <c r="F137" s="132"/>
      <c r="G137" s="132"/>
      <c r="H137" s="132"/>
      <c r="I137" s="132"/>
      <c r="J137" s="133">
        <v>0</v>
      </c>
      <c r="K137" s="103"/>
    </row>
    <row r="138" spans="2:11">
      <c r="B138" s="131" t="s">
        <v>262</v>
      </c>
      <c r="C138" s="132"/>
      <c r="D138" s="132"/>
      <c r="E138" s="132"/>
      <c r="F138" s="132"/>
      <c r="G138" s="132"/>
      <c r="H138" s="132"/>
      <c r="I138" s="132"/>
      <c r="J138" s="133">
        <v>0</v>
      </c>
      <c r="K138" s="103"/>
    </row>
    <row r="139" spans="2:11">
      <c r="B139" s="131" t="s">
        <v>263</v>
      </c>
      <c r="C139" s="132"/>
      <c r="D139" s="132"/>
      <c r="E139" s="132"/>
      <c r="F139" s="132"/>
      <c r="G139" s="132"/>
      <c r="H139" s="132"/>
      <c r="I139" s="132"/>
      <c r="J139" s="133">
        <v>0</v>
      </c>
      <c r="K139" s="103"/>
    </row>
    <row r="140" spans="2:11">
      <c r="B140" s="131" t="s">
        <v>264</v>
      </c>
      <c r="C140" s="132"/>
      <c r="D140" s="132"/>
      <c r="E140" s="132"/>
      <c r="F140" s="132"/>
      <c r="G140" s="132"/>
      <c r="H140" s="132"/>
      <c r="I140" s="132"/>
      <c r="J140" s="133">
        <v>0</v>
      </c>
      <c r="K140" s="103"/>
    </row>
    <row r="141" spans="2:11">
      <c r="B141" s="131"/>
      <c r="C141" s="132"/>
      <c r="D141" s="132"/>
      <c r="E141" s="132"/>
      <c r="F141" s="132"/>
      <c r="G141" s="132"/>
      <c r="H141" s="132"/>
      <c r="I141" s="132"/>
      <c r="J141" s="133"/>
      <c r="K141" s="103"/>
    </row>
    <row r="142" spans="2:11">
      <c r="B142" s="164" t="s">
        <v>247</v>
      </c>
      <c r="C142" s="133">
        <v>0</v>
      </c>
      <c r="D142" s="133">
        <v>0</v>
      </c>
      <c r="E142" s="133">
        <v>0</v>
      </c>
      <c r="F142" s="133">
        <v>0</v>
      </c>
      <c r="G142" s="133">
        <v>0</v>
      </c>
      <c r="H142" s="133">
        <v>0</v>
      </c>
      <c r="I142" s="133">
        <v>0</v>
      </c>
      <c r="J142" s="133">
        <v>0</v>
      </c>
      <c r="K142" s="108"/>
    </row>
    <row r="143" spans="2:11">
      <c r="B143" s="126" t="s">
        <v>257</v>
      </c>
      <c r="C143" s="132"/>
      <c r="D143" s="132"/>
      <c r="E143" s="132"/>
      <c r="F143" s="132">
        <v>0</v>
      </c>
      <c r="G143" s="132"/>
      <c r="H143" s="132"/>
      <c r="I143" s="132"/>
      <c r="J143" s="133">
        <v>0</v>
      </c>
      <c r="K143" s="103"/>
    </row>
    <row r="144" spans="2:11">
      <c r="B144" s="131" t="s">
        <v>258</v>
      </c>
      <c r="C144" s="132"/>
      <c r="D144" s="132"/>
      <c r="E144" s="132"/>
      <c r="F144" s="132"/>
      <c r="G144" s="132"/>
      <c r="H144" s="132"/>
      <c r="I144" s="132"/>
      <c r="J144" s="133">
        <v>0</v>
      </c>
      <c r="K144" s="103"/>
    </row>
    <row r="145" spans="2:10">
      <c r="B145" s="131" t="s">
        <v>259</v>
      </c>
      <c r="C145" s="132"/>
      <c r="D145" s="132"/>
      <c r="E145" s="132"/>
      <c r="F145" s="132"/>
      <c r="G145" s="132"/>
      <c r="H145" s="132"/>
      <c r="I145" s="132"/>
      <c r="J145" s="133">
        <v>0</v>
      </c>
    </row>
    <row r="146" spans="2:10">
      <c r="B146" s="131" t="s">
        <v>260</v>
      </c>
      <c r="C146" s="132"/>
      <c r="D146" s="132"/>
      <c r="E146" s="132"/>
      <c r="F146" s="132"/>
      <c r="G146" s="132"/>
      <c r="H146" s="132"/>
      <c r="I146" s="132"/>
      <c r="J146" s="133">
        <v>0</v>
      </c>
    </row>
    <row r="147" spans="2:10">
      <c r="B147" s="131" t="s">
        <v>261</v>
      </c>
      <c r="C147" s="132"/>
      <c r="D147" s="132"/>
      <c r="E147" s="132"/>
      <c r="F147" s="132"/>
      <c r="G147" s="132"/>
      <c r="H147" s="132"/>
      <c r="I147" s="132"/>
      <c r="J147" s="133">
        <v>0</v>
      </c>
    </row>
    <row r="148" spans="2:10">
      <c r="B148" s="131" t="s">
        <v>262</v>
      </c>
      <c r="C148" s="132"/>
      <c r="D148" s="132"/>
      <c r="E148" s="132"/>
      <c r="F148" s="132"/>
      <c r="G148" s="132"/>
      <c r="H148" s="132"/>
      <c r="I148" s="132"/>
      <c r="J148" s="133">
        <v>0</v>
      </c>
    </row>
    <row r="149" spans="2:10">
      <c r="B149" s="131" t="s">
        <v>263</v>
      </c>
      <c r="C149" s="132"/>
      <c r="D149" s="132"/>
      <c r="E149" s="132"/>
      <c r="F149" s="132"/>
      <c r="G149" s="132"/>
      <c r="H149" s="132"/>
      <c r="I149" s="132"/>
      <c r="J149" s="133">
        <v>0</v>
      </c>
    </row>
    <row r="150" spans="2:10">
      <c r="B150" s="131" t="s">
        <v>264</v>
      </c>
      <c r="C150" s="132"/>
      <c r="D150" s="132"/>
      <c r="E150" s="132"/>
      <c r="F150" s="132"/>
      <c r="G150" s="132"/>
      <c r="H150" s="132"/>
      <c r="I150" s="132"/>
      <c r="J150" s="133">
        <v>0</v>
      </c>
    </row>
    <row r="151" spans="2:10">
      <c r="B151" s="165"/>
      <c r="C151" s="140"/>
      <c r="D151" s="140"/>
      <c r="E151" s="140"/>
      <c r="F151" s="140"/>
      <c r="G151" s="140"/>
      <c r="H151" s="140"/>
      <c r="I151" s="140"/>
      <c r="J151" s="141"/>
    </row>
    <row r="152" spans="2:10">
      <c r="B152" s="158" t="s">
        <v>224</v>
      </c>
      <c r="C152" s="138">
        <v>105.66</v>
      </c>
      <c r="D152" s="138">
        <v>61204.07</v>
      </c>
      <c r="E152" s="138">
        <v>119033.62</v>
      </c>
      <c r="F152" s="138">
        <v>68849.199398400029</v>
      </c>
      <c r="G152" s="138">
        <v>-25192.435140400001</v>
      </c>
      <c r="H152" s="138">
        <v>1.44</v>
      </c>
      <c r="I152" s="138">
        <v>2500</v>
      </c>
      <c r="J152" s="138">
        <v>226501.55425800002</v>
      </c>
    </row>
    <row r="153" spans="2:10">
      <c r="B153" s="126" t="s">
        <v>257</v>
      </c>
      <c r="C153" s="132">
        <v>105.66</v>
      </c>
      <c r="D153" s="132">
        <v>61204.07</v>
      </c>
      <c r="E153" s="132">
        <v>119033.62</v>
      </c>
      <c r="F153" s="132">
        <v>40087.96818880002</v>
      </c>
      <c r="G153" s="132">
        <v>-17032.2891404</v>
      </c>
      <c r="H153" s="132">
        <v>1.44</v>
      </c>
      <c r="I153" s="132">
        <v>2500</v>
      </c>
      <c r="J153" s="133">
        <v>205900.4690484</v>
      </c>
    </row>
    <row r="154" spans="2:10">
      <c r="B154" s="131" t="s">
        <v>258</v>
      </c>
      <c r="C154" s="132">
        <v>0</v>
      </c>
      <c r="D154" s="132">
        <v>0</v>
      </c>
      <c r="E154" s="132">
        <v>0</v>
      </c>
      <c r="F154" s="132">
        <v>3656.7845811999869</v>
      </c>
      <c r="G154" s="132">
        <v>-2028.73</v>
      </c>
      <c r="H154" s="132">
        <v>0</v>
      </c>
      <c r="I154" s="132">
        <v>0</v>
      </c>
      <c r="J154" s="133">
        <v>1628.0545811999868</v>
      </c>
    </row>
    <row r="155" spans="2:10">
      <c r="B155" s="131" t="s">
        <v>259</v>
      </c>
      <c r="C155" s="132">
        <v>0</v>
      </c>
      <c r="D155" s="132">
        <v>0</v>
      </c>
      <c r="E155" s="132">
        <v>0</v>
      </c>
      <c r="F155" s="132">
        <v>1154.0402776000119</v>
      </c>
      <c r="G155" s="132">
        <v>-165.88</v>
      </c>
      <c r="H155" s="132">
        <v>0</v>
      </c>
      <c r="I155" s="132">
        <v>0</v>
      </c>
      <c r="J155" s="133">
        <v>988.16027760001191</v>
      </c>
    </row>
    <row r="156" spans="2:10">
      <c r="B156" s="131" t="s">
        <v>260</v>
      </c>
      <c r="C156" s="132">
        <v>0</v>
      </c>
      <c r="D156" s="132">
        <v>0</v>
      </c>
      <c r="E156" s="132">
        <v>0</v>
      </c>
      <c r="F156" s="132">
        <v>6211.3088800000251</v>
      </c>
      <c r="G156" s="132">
        <v>-2364.1460000000002</v>
      </c>
      <c r="H156" s="132">
        <v>0</v>
      </c>
      <c r="I156" s="132">
        <v>0</v>
      </c>
      <c r="J156" s="133">
        <v>3847.1628800000249</v>
      </c>
    </row>
    <row r="157" spans="2:10">
      <c r="B157" s="131" t="s">
        <v>261</v>
      </c>
      <c r="C157" s="132">
        <v>0</v>
      </c>
      <c r="D157" s="132">
        <v>0</v>
      </c>
      <c r="E157" s="132">
        <v>0</v>
      </c>
      <c r="F157" s="132">
        <v>3416.5090830999943</v>
      </c>
      <c r="G157" s="132">
        <v>-778.7</v>
      </c>
      <c r="H157" s="132">
        <v>0</v>
      </c>
      <c r="I157" s="132">
        <v>0</v>
      </c>
      <c r="J157" s="133">
        <v>2637.8090830999945</v>
      </c>
    </row>
    <row r="158" spans="2:10">
      <c r="B158" s="131" t="s">
        <v>262</v>
      </c>
      <c r="C158" s="132">
        <v>0</v>
      </c>
      <c r="D158" s="132">
        <v>0</v>
      </c>
      <c r="E158" s="132">
        <v>0</v>
      </c>
      <c r="F158" s="132">
        <v>-6363.1391776999953</v>
      </c>
      <c r="G158" s="132">
        <v>-1377.5</v>
      </c>
      <c r="H158" s="132">
        <v>0</v>
      </c>
      <c r="I158" s="132">
        <v>0</v>
      </c>
      <c r="J158" s="133">
        <v>-7740.6391776999953</v>
      </c>
    </row>
    <row r="159" spans="2:10">
      <c r="B159" s="131" t="s">
        <v>263</v>
      </c>
      <c r="C159" s="132">
        <v>0</v>
      </c>
      <c r="D159" s="132">
        <v>0</v>
      </c>
      <c r="E159" s="132">
        <v>0</v>
      </c>
      <c r="F159" s="132">
        <v>4998.4367397000024</v>
      </c>
      <c r="G159" s="132">
        <v>-335.93</v>
      </c>
      <c r="H159" s="132">
        <v>0</v>
      </c>
      <c r="I159" s="132">
        <v>0</v>
      </c>
      <c r="J159" s="133">
        <v>4662.5067397000021</v>
      </c>
    </row>
    <row r="160" spans="2:10">
      <c r="B160" s="165" t="s">
        <v>264</v>
      </c>
      <c r="C160" s="140">
        <v>0</v>
      </c>
      <c r="D160" s="140">
        <v>0</v>
      </c>
      <c r="E160" s="140">
        <v>0</v>
      </c>
      <c r="F160" s="140">
        <v>15687.29082569998</v>
      </c>
      <c r="G160" s="140">
        <v>-1109.26</v>
      </c>
      <c r="H160" s="140">
        <v>0</v>
      </c>
      <c r="I160" s="140">
        <v>0</v>
      </c>
      <c r="J160" s="141">
        <v>14578.03082569998</v>
      </c>
    </row>
  </sheetData>
  <mergeCells count="10">
    <mergeCell ref="B12:B13"/>
    <mergeCell ref="C12:F12"/>
    <mergeCell ref="H12:H13"/>
    <mergeCell ref="I12:I13"/>
    <mergeCell ref="J12:J13"/>
    <mergeCell ref="B48:B49"/>
    <mergeCell ref="C48:F48"/>
    <mergeCell ref="H48:H49"/>
    <mergeCell ref="I48:I49"/>
    <mergeCell ref="J48:J4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8DB63-BB02-445C-986C-98CFAFBBF9BA}">
  <dimension ref="A1:K93"/>
  <sheetViews>
    <sheetView workbookViewId="0">
      <selection activeCell="F13" sqref="F13"/>
    </sheetView>
  </sheetViews>
  <sheetFormatPr defaultRowHeight="12.75"/>
  <cols>
    <col min="1" max="1" width="2.5703125" style="185" bestFit="1" customWidth="1"/>
    <col min="2" max="2" width="49.5703125" style="185" customWidth="1"/>
    <col min="3" max="4" width="13.140625" style="185" bestFit="1" customWidth="1"/>
    <col min="5" max="7" width="9.140625" style="185"/>
    <col min="8" max="8" width="13" style="185" customWidth="1"/>
    <col min="9" max="11" width="9.140625" style="185"/>
    <col min="12" max="12" width="29.28515625" style="185" customWidth="1"/>
    <col min="13" max="13" width="9.140625" style="185"/>
    <col min="14" max="14" width="12.7109375" style="185" bestFit="1" customWidth="1"/>
    <col min="15" max="16384" width="9.140625" style="185"/>
  </cols>
  <sheetData>
    <row r="1" spans="1:11">
      <c r="A1" s="183" t="s">
        <v>271</v>
      </c>
      <c r="B1" s="184" t="s">
        <v>272</v>
      </c>
    </row>
    <row r="3" spans="1:11">
      <c r="A3" s="186" t="s">
        <v>273</v>
      </c>
      <c r="B3" s="184" t="s">
        <v>274</v>
      </c>
    </row>
    <row r="4" spans="1:11" s="177" customFormat="1" ht="39.75" customHeight="1">
      <c r="A4" s="179"/>
      <c r="B4" s="167" t="s">
        <v>275</v>
      </c>
      <c r="C4" s="167"/>
      <c r="D4" s="175"/>
    </row>
    <row r="5" spans="1:11" s="191" customFormat="1" ht="15">
      <c r="A5" s="187"/>
      <c r="B5" s="188" t="s">
        <v>276</v>
      </c>
      <c r="C5" s="189"/>
      <c r="D5" s="189"/>
      <c r="E5" s="189"/>
      <c r="F5" s="190"/>
      <c r="H5" s="189"/>
    </row>
    <row r="6" spans="1:11" s="191" customFormat="1" ht="15">
      <c r="A6" s="187"/>
      <c r="B6" s="188"/>
      <c r="C6" s="178"/>
      <c r="D6" s="178" t="s">
        <v>2</v>
      </c>
      <c r="E6" s="189"/>
      <c r="F6" s="190"/>
      <c r="G6" s="178"/>
      <c r="H6" s="189"/>
    </row>
    <row r="7" spans="1:11" s="191" customFormat="1" ht="15">
      <c r="A7" s="187"/>
      <c r="B7" s="192" t="str">
        <f>+[1]BS!B242</f>
        <v>Particulars</v>
      </c>
      <c r="C7" s="193" t="str">
        <f>+[1]BS!D241</f>
        <v>31 March 2022</v>
      </c>
      <c r="D7" s="194" t="str">
        <f>+[1]BS!G241</f>
        <v>31 March 2021</v>
      </c>
      <c r="E7" s="195"/>
      <c r="F7" s="196"/>
      <c r="G7" s="195"/>
      <c r="H7" s="197"/>
    </row>
    <row r="8" spans="1:11" s="191" customFormat="1" ht="15">
      <c r="A8" s="187"/>
      <c r="B8" s="188" t="s">
        <v>277</v>
      </c>
      <c r="C8" s="198">
        <v>0.28000000000000003</v>
      </c>
      <c r="D8" s="199">
        <v>0.28000000000000003</v>
      </c>
      <c r="I8" s="200"/>
      <c r="J8" s="200"/>
      <c r="K8" s="201"/>
    </row>
    <row r="9" spans="1:11" s="191" customFormat="1" ht="15">
      <c r="A9" s="187"/>
      <c r="B9" s="188" t="s">
        <v>278</v>
      </c>
      <c r="C9" s="198">
        <v>1.1200000000000001</v>
      </c>
      <c r="D9" s="199">
        <v>1.1200000000000001</v>
      </c>
      <c r="I9" s="200"/>
      <c r="J9" s="200"/>
      <c r="K9" s="202"/>
    </row>
    <row r="10" spans="1:11" s="191" customFormat="1" ht="15">
      <c r="A10" s="187"/>
      <c r="B10" s="188" t="s">
        <v>279</v>
      </c>
      <c r="C10" s="203">
        <v>0</v>
      </c>
      <c r="D10" s="199">
        <v>0</v>
      </c>
      <c r="I10" s="200"/>
      <c r="J10" s="200"/>
      <c r="K10" s="202"/>
    </row>
    <row r="11" spans="1:11" s="208" customFormat="1" ht="15.75" thickBot="1">
      <c r="A11" s="204"/>
      <c r="B11" s="205" t="s">
        <v>280</v>
      </c>
      <c r="C11" s="206">
        <f>SUM(C8:C10)</f>
        <v>1.4000000000000001</v>
      </c>
      <c r="D11" s="207">
        <f>SUM(D8:D10)</f>
        <v>1.4000000000000001</v>
      </c>
      <c r="H11" s="209"/>
      <c r="I11" s="200"/>
      <c r="J11" s="200"/>
    </row>
    <row r="12" spans="1:11" s="208" customFormat="1" ht="16.5" customHeight="1" thickTop="1">
      <c r="A12" s="204"/>
      <c r="B12" s="205"/>
      <c r="C12" s="205"/>
      <c r="D12" s="205"/>
      <c r="E12" s="210"/>
      <c r="F12" s="210"/>
      <c r="G12" s="210"/>
      <c r="H12" s="211"/>
      <c r="I12" s="200"/>
      <c r="J12" s="200"/>
    </row>
    <row r="13" spans="1:11">
      <c r="A13" s="186" t="s">
        <v>281</v>
      </c>
      <c r="B13" s="184" t="s">
        <v>282</v>
      </c>
    </row>
    <row r="14" spans="1:11" s="177" customFormat="1" ht="39.75" customHeight="1">
      <c r="A14" s="179"/>
      <c r="B14" s="167" t="s">
        <v>283</v>
      </c>
      <c r="C14" s="167"/>
      <c r="D14" s="167"/>
    </row>
    <row r="15" spans="1:11">
      <c r="A15" s="212"/>
      <c r="B15" s="185" t="s">
        <v>284</v>
      </c>
    </row>
    <row r="16" spans="1:11">
      <c r="A16" s="212"/>
      <c r="D16" s="178" t="s">
        <v>2</v>
      </c>
    </row>
    <row r="17" spans="1:10" s="191" customFormat="1" ht="15">
      <c r="A17" s="187"/>
      <c r="B17" s="192" t="str">
        <f>+B7</f>
        <v>Particulars</v>
      </c>
      <c r="C17" s="193" t="str">
        <f>+C7</f>
        <v>31 March 2022</v>
      </c>
      <c r="D17" s="194" t="str">
        <f>+D7</f>
        <v>31 March 2021</v>
      </c>
      <c r="E17" s="195"/>
      <c r="F17" s="196"/>
      <c r="G17" s="195"/>
      <c r="H17" s="197"/>
    </row>
    <row r="18" spans="1:10" s="191" customFormat="1" ht="15" customHeight="1">
      <c r="A18" s="187"/>
      <c r="B18" s="188" t="s">
        <v>285</v>
      </c>
      <c r="C18" s="198">
        <f>+[1]FA!G13</f>
        <v>795.11863060000007</v>
      </c>
      <c r="D18" s="213">
        <v>439.95</v>
      </c>
      <c r="E18" s="181"/>
      <c r="F18" s="213"/>
      <c r="H18" s="209"/>
      <c r="I18" s="200"/>
      <c r="J18" s="200"/>
    </row>
    <row r="19" spans="1:10" s="191" customFormat="1" ht="15">
      <c r="A19" s="187"/>
      <c r="B19" s="188" t="s">
        <v>286</v>
      </c>
      <c r="C19" s="198">
        <f>+[1]FA!M13</f>
        <v>190.20892979999999</v>
      </c>
      <c r="D19" s="213">
        <v>153.44</v>
      </c>
      <c r="E19" s="181"/>
      <c r="F19" s="213"/>
      <c r="H19" s="209"/>
      <c r="I19" s="200"/>
      <c r="J19" s="200"/>
    </row>
    <row r="20" spans="1:10" s="191" customFormat="1" ht="15">
      <c r="A20" s="187"/>
      <c r="B20" s="188" t="s">
        <v>287</v>
      </c>
      <c r="C20" s="198">
        <f>+[1]FA!I13</f>
        <v>90.150109999999998</v>
      </c>
      <c r="D20" s="213">
        <v>67.91</v>
      </c>
      <c r="E20" s="181"/>
      <c r="F20" s="213"/>
      <c r="G20" s="172"/>
      <c r="H20" s="214"/>
      <c r="I20" s="200"/>
      <c r="J20" s="200"/>
    </row>
    <row r="21" spans="1:10" s="208" customFormat="1" ht="7.5" customHeight="1">
      <c r="A21" s="204"/>
      <c r="B21" s="205"/>
      <c r="C21" s="205"/>
      <c r="D21" s="205"/>
      <c r="E21" s="196"/>
      <c r="F21" s="196"/>
      <c r="G21" s="196"/>
      <c r="H21" s="190"/>
      <c r="I21" s="200"/>
      <c r="J21" s="200"/>
    </row>
    <row r="22" spans="1:10" s="191" customFormat="1" ht="28.5" customHeight="1">
      <c r="A22" s="187"/>
      <c r="B22" s="167" t="s">
        <v>288</v>
      </c>
      <c r="C22" s="167"/>
      <c r="D22" s="175"/>
      <c r="E22" s="189"/>
      <c r="F22" s="190"/>
      <c r="G22" s="189"/>
      <c r="H22" s="189"/>
    </row>
    <row r="23" spans="1:10" s="191" customFormat="1" ht="15">
      <c r="A23" s="187"/>
      <c r="B23" s="188"/>
      <c r="C23" s="189"/>
      <c r="D23" s="178" t="s">
        <v>2</v>
      </c>
      <c r="E23" s="189"/>
      <c r="F23" s="190"/>
      <c r="G23" s="178"/>
      <c r="H23" s="189"/>
    </row>
    <row r="24" spans="1:10" s="191" customFormat="1" ht="15">
      <c r="A24" s="187"/>
      <c r="B24" s="192" t="str">
        <f>+B17</f>
        <v>Particulars</v>
      </c>
      <c r="C24" s="193" t="str">
        <f>+C17</f>
        <v>31 March 2022</v>
      </c>
      <c r="D24" s="194" t="str">
        <f>+D17</f>
        <v>31 March 2021</v>
      </c>
      <c r="E24" s="195"/>
      <c r="F24" s="196"/>
      <c r="G24" s="195"/>
      <c r="H24" s="197"/>
    </row>
    <row r="25" spans="1:10" s="191" customFormat="1" ht="15">
      <c r="A25" s="187"/>
      <c r="B25" s="188" t="str">
        <f>+B8</f>
        <v>Not later than one year</v>
      </c>
      <c r="C25" s="198">
        <v>64.614150000000009</v>
      </c>
      <c r="D25" s="199">
        <v>40.86</v>
      </c>
      <c r="F25" s="176"/>
      <c r="H25" s="209"/>
      <c r="I25" s="215"/>
      <c r="J25" s="215"/>
    </row>
    <row r="26" spans="1:10" s="191" customFormat="1" ht="15">
      <c r="A26" s="187"/>
      <c r="B26" s="188" t="str">
        <f>+B9</f>
        <v>Later than one year but not later than five years</v>
      </c>
      <c r="C26" s="198">
        <v>283.26506130000001</v>
      </c>
      <c r="D26" s="199">
        <v>173.21</v>
      </c>
      <c r="F26" s="176"/>
      <c r="H26" s="209"/>
      <c r="I26" s="215"/>
      <c r="J26" s="215"/>
    </row>
    <row r="27" spans="1:10" s="191" customFormat="1" ht="15">
      <c r="A27" s="187"/>
      <c r="B27" s="188" t="str">
        <f>+B10</f>
        <v>Later than five years</v>
      </c>
      <c r="C27" s="203">
        <v>249.40657909999999</v>
      </c>
      <c r="D27" s="199">
        <v>89.59</v>
      </c>
      <c r="F27" s="176"/>
      <c r="H27" s="209"/>
      <c r="I27" s="215"/>
      <c r="J27" s="215"/>
    </row>
    <row r="28" spans="1:10" s="208" customFormat="1" ht="15.75" thickBot="1">
      <c r="A28" s="204"/>
      <c r="B28" s="205" t="str">
        <f>+B11</f>
        <v>Total operating lease commitments</v>
      </c>
      <c r="C28" s="206">
        <f>SUM(C25:C27)</f>
        <v>597.2857904</v>
      </c>
      <c r="D28" s="207">
        <f>SUM(D25:D27)</f>
        <v>303.65999999999997</v>
      </c>
      <c r="F28" s="196"/>
      <c r="H28" s="216"/>
      <c r="I28" s="215"/>
      <c r="J28" s="215"/>
    </row>
    <row r="29" spans="1:10" s="208" customFormat="1" ht="15.75" thickTop="1">
      <c r="A29" s="204"/>
      <c r="B29" s="205"/>
      <c r="C29" s="205"/>
      <c r="D29" s="205"/>
      <c r="E29" s="210"/>
      <c r="F29" s="210"/>
      <c r="G29" s="210"/>
      <c r="H29" s="211"/>
      <c r="I29" s="215"/>
      <c r="J29" s="215"/>
    </row>
    <row r="30" spans="1:10">
      <c r="A30" s="186" t="s">
        <v>289</v>
      </c>
      <c r="B30" s="184" t="s">
        <v>290</v>
      </c>
    </row>
    <row r="31" spans="1:10">
      <c r="A31" s="212"/>
      <c r="B31" s="185" t="s">
        <v>291</v>
      </c>
    </row>
    <row r="32" spans="1:10" s="191" customFormat="1" ht="15">
      <c r="A32" s="187"/>
      <c r="B32" s="188"/>
      <c r="C32" s="189"/>
      <c r="D32" s="178" t="s">
        <v>2</v>
      </c>
      <c r="E32" s="189"/>
      <c r="F32" s="190"/>
      <c r="G32" s="178"/>
      <c r="H32" s="189"/>
    </row>
    <row r="33" spans="1:8" s="191" customFormat="1" ht="15">
      <c r="A33" s="187"/>
      <c r="B33" s="192" t="str">
        <f>+B24</f>
        <v>Particulars</v>
      </c>
      <c r="C33" s="193" t="str">
        <f>+C24</f>
        <v>31 March 2022</v>
      </c>
      <c r="D33" s="194" t="str">
        <f>+D24</f>
        <v>31 March 2021</v>
      </c>
      <c r="E33" s="195"/>
      <c r="F33" s="196"/>
      <c r="G33" s="195"/>
      <c r="H33" s="197"/>
    </row>
    <row r="34" spans="1:8" s="191" customFormat="1" ht="15">
      <c r="A34" s="187"/>
      <c r="B34" s="188" t="s">
        <v>292</v>
      </c>
      <c r="C34" s="217">
        <f>-'[1]Emp Rem'!AD88</f>
        <v>104.44880019999998</v>
      </c>
      <c r="D34" s="218">
        <f>-'[1]Emp Rem'!AE88</f>
        <v>74.315780000000004</v>
      </c>
      <c r="F34" s="218"/>
      <c r="H34" s="209"/>
    </row>
    <row r="35" spans="1:8" s="191" customFormat="1" ht="15">
      <c r="A35" s="187"/>
      <c r="B35" s="188" t="s">
        <v>293</v>
      </c>
      <c r="C35" s="217">
        <f>'[1]P&amp;L'!D391</f>
        <v>159.58544329999995</v>
      </c>
      <c r="D35" s="218">
        <f>'[1]P&amp;L'!E391</f>
        <v>159.53278420000001</v>
      </c>
      <c r="F35" s="218"/>
      <c r="H35" s="209"/>
    </row>
    <row r="36" spans="1:8" s="208" customFormat="1" ht="24.75" customHeight="1">
      <c r="A36" s="204"/>
      <c r="B36" s="205"/>
      <c r="C36" s="205"/>
      <c r="D36" s="180" t="s">
        <v>2</v>
      </c>
      <c r="E36" s="196"/>
      <c r="F36" s="196"/>
      <c r="G36" s="196"/>
      <c r="H36" s="190"/>
    </row>
    <row r="37" spans="1:8">
      <c r="A37" s="186" t="s">
        <v>294</v>
      </c>
      <c r="B37" s="192" t="s">
        <v>295</v>
      </c>
      <c r="C37" s="193" t="str">
        <f>C33</f>
        <v>31 March 2022</v>
      </c>
      <c r="D37" s="193" t="str">
        <f>D33</f>
        <v>31 March 2021</v>
      </c>
    </row>
    <row r="38" spans="1:8">
      <c r="A38" s="212"/>
      <c r="B38" s="185" t="s">
        <v>296</v>
      </c>
      <c r="C38" s="168">
        <f>[1]FA!I32</f>
        <v>112.89348</v>
      </c>
      <c r="D38" s="171">
        <f>[1]FA!M34</f>
        <v>222.20999999999998</v>
      </c>
      <c r="E38" s="171"/>
    </row>
    <row r="39" spans="1:8">
      <c r="A39" s="212"/>
      <c r="B39" s="185" t="s">
        <v>297</v>
      </c>
      <c r="C39" s="168">
        <f>'[1]P&amp;L'!D379</f>
        <v>76.905615300000008</v>
      </c>
      <c r="D39" s="171">
        <f>'[1]P&amp;L'!E379</f>
        <v>76.089508499999994</v>
      </c>
    </row>
    <row r="40" spans="1:8">
      <c r="A40" s="212"/>
      <c r="B40" s="185" t="s">
        <v>298</v>
      </c>
      <c r="C40" s="168">
        <f>[1]FA!G32</f>
        <v>1094.6791559999999</v>
      </c>
      <c r="D40" s="171">
        <f>[1]FA!G34</f>
        <v>984.39</v>
      </c>
    </row>
    <row r="41" spans="1:8">
      <c r="A41" s="212"/>
      <c r="B41" s="185" t="s">
        <v>299</v>
      </c>
      <c r="C41" s="168">
        <f>[1]FA!N33</f>
        <v>831.22288549999996</v>
      </c>
      <c r="D41" s="171">
        <f>D40-D38</f>
        <v>762.18000000000006</v>
      </c>
    </row>
    <row r="42" spans="1:8">
      <c r="A42" s="212"/>
      <c r="B42" s="185" t="s">
        <v>300</v>
      </c>
      <c r="C42" s="168">
        <f>[1]BS!C556+[1]BS!C606</f>
        <v>922.34317859999999</v>
      </c>
      <c r="D42" s="171">
        <f>91547178.0128057/100000</f>
        <v>915.47178012805705</v>
      </c>
    </row>
    <row r="43" spans="1:8">
      <c r="A43" s="212"/>
      <c r="B43" s="185" t="s">
        <v>301</v>
      </c>
      <c r="C43" s="168">
        <v>-29.222284699999999</v>
      </c>
      <c r="D43" s="171">
        <f>150.53-82-109.8</f>
        <v>-41.269999999999996</v>
      </c>
    </row>
    <row r="44" spans="1:8">
      <c r="A44" s="212"/>
    </row>
    <row r="45" spans="1:8">
      <c r="A45" s="212"/>
    </row>
    <row r="46" spans="1:8">
      <c r="A46" s="212"/>
    </row>
    <row r="47" spans="1:8">
      <c r="A47" s="212"/>
    </row>
    <row r="48" spans="1:8">
      <c r="A48" s="212"/>
    </row>
    <row r="49" spans="1:1">
      <c r="A49" s="212"/>
    </row>
    <row r="50" spans="1:1">
      <c r="A50" s="212"/>
    </row>
    <row r="51" spans="1:1">
      <c r="A51" s="212"/>
    </row>
    <row r="52" spans="1:1">
      <c r="A52" s="212"/>
    </row>
    <row r="53" spans="1:1">
      <c r="A53" s="212"/>
    </row>
    <row r="54" spans="1:1">
      <c r="A54" s="212"/>
    </row>
    <row r="55" spans="1:1">
      <c r="A55" s="212"/>
    </row>
    <row r="56" spans="1:1">
      <c r="A56" s="212"/>
    </row>
    <row r="57" spans="1:1">
      <c r="A57" s="212"/>
    </row>
    <row r="58" spans="1:1">
      <c r="A58" s="212"/>
    </row>
    <row r="59" spans="1:1">
      <c r="A59" s="212"/>
    </row>
    <row r="60" spans="1:1">
      <c r="A60" s="212"/>
    </row>
    <row r="61" spans="1:1">
      <c r="A61" s="212"/>
    </row>
    <row r="62" spans="1:1">
      <c r="A62" s="212"/>
    </row>
    <row r="63" spans="1:1">
      <c r="A63" s="212"/>
    </row>
    <row r="64" spans="1:1">
      <c r="A64" s="212"/>
    </row>
    <row r="65" spans="1:1">
      <c r="A65" s="212"/>
    </row>
    <row r="66" spans="1:1">
      <c r="A66" s="212"/>
    </row>
    <row r="67" spans="1:1">
      <c r="A67" s="212"/>
    </row>
    <row r="68" spans="1:1">
      <c r="A68" s="212"/>
    </row>
    <row r="69" spans="1:1">
      <c r="A69" s="212"/>
    </row>
    <row r="70" spans="1:1">
      <c r="A70" s="212"/>
    </row>
    <row r="71" spans="1:1">
      <c r="A71" s="212"/>
    </row>
    <row r="72" spans="1:1">
      <c r="A72" s="212"/>
    </row>
    <row r="73" spans="1:1">
      <c r="A73" s="212"/>
    </row>
    <row r="74" spans="1:1">
      <c r="A74" s="212"/>
    </row>
    <row r="75" spans="1:1">
      <c r="A75" s="212"/>
    </row>
    <row r="76" spans="1:1">
      <c r="A76" s="212"/>
    </row>
    <row r="77" spans="1:1">
      <c r="A77" s="212"/>
    </row>
    <row r="78" spans="1:1">
      <c r="A78" s="212"/>
    </row>
    <row r="79" spans="1:1">
      <c r="A79" s="212"/>
    </row>
    <row r="80" spans="1:1">
      <c r="A80" s="212"/>
    </row>
    <row r="81" spans="1:1">
      <c r="A81" s="212"/>
    </row>
    <row r="82" spans="1:1">
      <c r="A82" s="212"/>
    </row>
    <row r="83" spans="1:1">
      <c r="A83" s="212"/>
    </row>
    <row r="84" spans="1:1">
      <c r="A84" s="212"/>
    </row>
    <row r="85" spans="1:1">
      <c r="A85" s="212"/>
    </row>
    <row r="86" spans="1:1">
      <c r="A86" s="212"/>
    </row>
    <row r="87" spans="1:1">
      <c r="A87" s="212"/>
    </row>
    <row r="88" spans="1:1">
      <c r="A88" s="212"/>
    </row>
    <row r="89" spans="1:1">
      <c r="A89" s="212"/>
    </row>
    <row r="90" spans="1:1">
      <c r="A90" s="212"/>
    </row>
    <row r="91" spans="1:1">
      <c r="A91" s="212"/>
    </row>
    <row r="92" spans="1:1">
      <c r="A92" s="212"/>
    </row>
    <row r="93" spans="1:1">
      <c r="A93" s="212"/>
    </row>
  </sheetData>
  <mergeCells count="3">
    <mergeCell ref="B4:D4"/>
    <mergeCell ref="B14:D14"/>
    <mergeCell ref="B22:D2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BB416-41AA-41F5-9860-E718605D6BDE}">
  <dimension ref="A1:O48"/>
  <sheetViews>
    <sheetView workbookViewId="0">
      <selection activeCell="T20" sqref="T20"/>
    </sheetView>
  </sheetViews>
  <sheetFormatPr defaultRowHeight="12.75"/>
  <cols>
    <col min="1" max="1" width="2.5703125" style="221" bestFit="1" customWidth="1"/>
    <col min="2" max="2" width="32.7109375" style="221" customWidth="1"/>
    <col min="3" max="6" width="11.7109375" style="221" customWidth="1"/>
    <col min="7" max="7" width="6.5703125" style="221" bestFit="1" customWidth="1"/>
    <col min="8" max="8" width="7.140625" style="221" customWidth="1"/>
    <col min="9" max="9" width="12.140625" style="221" hidden="1" customWidth="1"/>
    <col min="10" max="10" width="10.85546875" style="221" hidden="1" customWidth="1"/>
    <col min="11" max="11" width="11.140625" style="221" hidden="1" customWidth="1"/>
    <col min="12" max="15" width="10" style="221" hidden="1" customWidth="1"/>
    <col min="16" max="16384" width="9.140625" style="221"/>
  </cols>
  <sheetData>
    <row r="1" spans="1:12">
      <c r="A1" s="219" t="s">
        <v>302</v>
      </c>
      <c r="B1" s="220" t="s">
        <v>303</v>
      </c>
    </row>
    <row r="2" spans="1:12" ht="6" customHeight="1"/>
    <row r="3" spans="1:12">
      <c r="A3" s="222" t="s">
        <v>273</v>
      </c>
      <c r="B3" s="221" t="s">
        <v>304</v>
      </c>
      <c r="F3" s="182" t="s">
        <v>305</v>
      </c>
    </row>
    <row r="4" spans="1:12" s="188" customFormat="1">
      <c r="B4" s="173" t="str">
        <f>+'[2]39J'!B7</f>
        <v>Particulars</v>
      </c>
      <c r="C4" s="166" t="str">
        <f>+'[2]39J'!C7</f>
        <v>31 March 2022</v>
      </c>
      <c r="D4" s="174"/>
      <c r="E4" s="169" t="str">
        <f>+'[2]39J'!D7</f>
        <v>31 March 2021</v>
      </c>
      <c r="F4" s="174"/>
      <c r="I4" s="223"/>
    </row>
    <row r="5" spans="1:12" s="188" customFormat="1">
      <c r="B5" s="170"/>
      <c r="C5" s="166" t="s">
        <v>306</v>
      </c>
      <c r="D5" s="166"/>
      <c r="E5" s="169" t="str">
        <f>+C5</f>
        <v>Carrying amounts</v>
      </c>
      <c r="F5" s="169"/>
      <c r="I5" s="223"/>
    </row>
    <row r="6" spans="1:12" s="205" customFormat="1" ht="67.5" customHeight="1">
      <c r="B6" s="279"/>
      <c r="C6" s="224" t="s">
        <v>307</v>
      </c>
      <c r="D6" s="224" t="s">
        <v>308</v>
      </c>
      <c r="E6" s="225" t="str">
        <f>+C6</f>
        <v>Fair value through profit or loss</v>
      </c>
      <c r="F6" s="225" t="str">
        <f>+D6</f>
        <v>Other Financial Assets - Amortised Cost</v>
      </c>
      <c r="I6" s="280"/>
    </row>
    <row r="7" spans="1:12" s="188" customFormat="1">
      <c r="B7" s="205" t="s">
        <v>309</v>
      </c>
      <c r="C7" s="213"/>
      <c r="D7" s="198"/>
      <c r="E7" s="213"/>
      <c r="F7" s="213"/>
      <c r="J7" s="176"/>
      <c r="K7" s="176"/>
      <c r="L7" s="176"/>
    </row>
    <row r="8" spans="1:12" s="188" customFormat="1" hidden="1">
      <c r="B8" s="188" t="s">
        <v>310</v>
      </c>
      <c r="C8" s="218">
        <v>0</v>
      </c>
      <c r="D8" s="218">
        <f>C8</f>
        <v>0</v>
      </c>
      <c r="E8" s="218">
        <v>0</v>
      </c>
      <c r="F8" s="218">
        <f>E8</f>
        <v>0</v>
      </c>
      <c r="K8" s="281"/>
      <c r="L8" s="281"/>
    </row>
    <row r="9" spans="1:12" s="188" customFormat="1">
      <c r="B9" s="188" t="s">
        <v>311</v>
      </c>
      <c r="C9" s="218">
        <f>+D35</f>
        <v>0</v>
      </c>
      <c r="D9" s="218">
        <v>0</v>
      </c>
      <c r="E9" s="218">
        <f>+G35</f>
        <v>0</v>
      </c>
      <c r="F9" s="218">
        <v>0</v>
      </c>
      <c r="J9" s="226"/>
      <c r="K9" s="227"/>
      <c r="L9" s="227"/>
    </row>
    <row r="10" spans="1:12" s="188" customFormat="1">
      <c r="C10" s="228">
        <f>SUM(C8:C9)</f>
        <v>0</v>
      </c>
      <c r="D10" s="228">
        <f>SUM(D8:D9)</f>
        <v>0</v>
      </c>
      <c r="E10" s="228">
        <f>SUM(E8:E9)</f>
        <v>0</v>
      </c>
      <c r="F10" s="228">
        <f>SUM(F8:F9)</f>
        <v>0</v>
      </c>
      <c r="J10" s="226"/>
      <c r="K10" s="227"/>
      <c r="L10" s="227"/>
    </row>
    <row r="11" spans="1:12" s="188" customFormat="1">
      <c r="B11" s="205" t="s">
        <v>312</v>
      </c>
      <c r="C11" s="229"/>
      <c r="D11" s="229"/>
      <c r="E11" s="229"/>
      <c r="F11" s="229"/>
      <c r="I11" s="230" t="s">
        <v>313</v>
      </c>
      <c r="K11" s="176"/>
      <c r="L11" s="227"/>
    </row>
    <row r="12" spans="1:12" s="188" customFormat="1">
      <c r="B12" s="188" t="s">
        <v>314</v>
      </c>
      <c r="C12" s="218">
        <v>0</v>
      </c>
      <c r="D12" s="231">
        <f>+[1]BS!D15+[1]BS!D28</f>
        <v>1691.8817046999998</v>
      </c>
      <c r="E12" s="218">
        <v>0</v>
      </c>
      <c r="F12" s="232">
        <f>+[1]BS!E15+[1]BS!E28</f>
        <v>1195.1327000000001</v>
      </c>
      <c r="I12" s="233">
        <f>+D12-[1]BS!D15-[1]BS!D28</f>
        <v>0</v>
      </c>
      <c r="J12" s="233">
        <f>+F12-[1]BS!E15-[1]BS!E28</f>
        <v>0</v>
      </c>
      <c r="L12" s="233"/>
    </row>
    <row r="13" spans="1:12" s="188" customFormat="1">
      <c r="B13" s="188" t="s">
        <v>315</v>
      </c>
      <c r="C13" s="218">
        <v>0</v>
      </c>
      <c r="D13" s="234">
        <f>[1]BS!D24</f>
        <v>186136.11136108066</v>
      </c>
      <c r="E13" s="218">
        <v>0</v>
      </c>
      <c r="F13" s="235">
        <f>[1]BS!E24</f>
        <v>188450.91301425992</v>
      </c>
      <c r="I13" s="233">
        <f>+D13-[1]BS!D24</f>
        <v>0</v>
      </c>
      <c r="J13" s="233">
        <f>+F13-[1]BS!E24</f>
        <v>0</v>
      </c>
      <c r="L13" s="233"/>
    </row>
    <row r="14" spans="1:12" s="188" customFormat="1">
      <c r="B14" s="188" t="s">
        <v>316</v>
      </c>
      <c r="C14" s="218">
        <v>0</v>
      </c>
      <c r="D14" s="234">
        <f>[1]BS!D26</f>
        <v>1644.4620811085435</v>
      </c>
      <c r="E14" s="218">
        <v>0</v>
      </c>
      <c r="F14" s="235">
        <f>[1]BS!E26</f>
        <v>438.8591918999997</v>
      </c>
      <c r="I14" s="233">
        <f>+D14-[1]BS!D26</f>
        <v>0</v>
      </c>
      <c r="J14" s="233">
        <f>+F14-[1]BS!E26</f>
        <v>0</v>
      </c>
      <c r="L14" s="233"/>
    </row>
    <row r="15" spans="1:12" s="188" customFormat="1">
      <c r="B15" s="188" t="s">
        <v>317</v>
      </c>
      <c r="C15" s="218">
        <v>0</v>
      </c>
      <c r="D15" s="234">
        <f>+[1]BS!D16+[1]BS!D29-C9</f>
        <v>585.36214329999996</v>
      </c>
      <c r="E15" s="218">
        <v>0</v>
      </c>
      <c r="F15" s="235">
        <f>+[1]BS!E16+[1]BS!E29-E9</f>
        <v>590.61397650000004</v>
      </c>
      <c r="I15" s="233">
        <f>+D15-[1]BS!D16-[1]BS!D29</f>
        <v>0</v>
      </c>
      <c r="J15" s="233">
        <f>+F15+E9-[1]BS!E16-[1]BS!E29</f>
        <v>0</v>
      </c>
      <c r="L15" s="233"/>
    </row>
    <row r="16" spans="1:12" s="205" customFormat="1">
      <c r="B16" s="236"/>
      <c r="C16" s="237">
        <f>SUM(C12:C15)</f>
        <v>0</v>
      </c>
      <c r="D16" s="237">
        <f>SUM(D12:D15)</f>
        <v>190057.81729018921</v>
      </c>
      <c r="E16" s="237">
        <f>SUM(E12:E15)</f>
        <v>0</v>
      </c>
      <c r="F16" s="238">
        <f>SUM(F12:F15)</f>
        <v>190675.5188826599</v>
      </c>
      <c r="I16" s="233">
        <f>+[1]BS!D15+[1]BS!D16+[1]BS!D24+[1]BS!D26+[1]BS!D28+[1]BS!D29-D16-C10</f>
        <v>0</v>
      </c>
      <c r="J16" s="233">
        <f>+[1]BS!E15+[1]BS!E16+[1]BS!E24+[1]BS!E26+[1]BS!E28+[1]BS!E29-F16-E10</f>
        <v>2.9103830456733704E-11</v>
      </c>
      <c r="L16" s="233"/>
    </row>
    <row r="17" spans="1:12" s="188" customFormat="1">
      <c r="B17" s="205" t="s">
        <v>318</v>
      </c>
      <c r="C17" s="232"/>
      <c r="D17" s="231"/>
      <c r="E17" s="232"/>
      <c r="F17" s="232"/>
      <c r="G17" s="239"/>
      <c r="K17" s="223"/>
    </row>
    <row r="18" spans="1:12" s="188" customFormat="1" hidden="1">
      <c r="B18" s="188" t="s">
        <v>310</v>
      </c>
      <c r="C18" s="235">
        <v>0</v>
      </c>
      <c r="D18" s="235">
        <f>C18</f>
        <v>0</v>
      </c>
      <c r="E18" s="235">
        <v>0</v>
      </c>
      <c r="F18" s="235">
        <f>E18</f>
        <v>0</v>
      </c>
      <c r="G18" s="240"/>
      <c r="H18" s="176"/>
      <c r="I18" s="241"/>
      <c r="K18" s="223"/>
    </row>
    <row r="19" spans="1:12" s="188" customFormat="1">
      <c r="B19" s="188" t="s">
        <v>311</v>
      </c>
      <c r="C19" s="235">
        <f>D39</f>
        <v>0</v>
      </c>
      <c r="D19" s="235">
        <v>0</v>
      </c>
      <c r="E19" s="235">
        <f>G39</f>
        <v>0</v>
      </c>
      <c r="F19" s="235">
        <v>0</v>
      </c>
      <c r="G19" s="235"/>
      <c r="H19" s="282"/>
      <c r="I19" s="241"/>
      <c r="K19" s="223"/>
    </row>
    <row r="20" spans="1:12" s="188" customFormat="1">
      <c r="C20" s="237">
        <f>SUM(C18:C19)</f>
        <v>0</v>
      </c>
      <c r="D20" s="237">
        <f>SUM(D18:D19)</f>
        <v>0</v>
      </c>
      <c r="E20" s="237">
        <f>SUM(E18:E19)</f>
        <v>0</v>
      </c>
      <c r="F20" s="237">
        <f>SUM(F18:F19)</f>
        <v>0</v>
      </c>
      <c r="G20" s="240"/>
      <c r="H20" s="176"/>
      <c r="I20" s="283"/>
      <c r="K20" s="283"/>
    </row>
    <row r="21" spans="1:12" s="188" customFormat="1">
      <c r="B21" s="205" t="s">
        <v>319</v>
      </c>
      <c r="C21" s="235"/>
      <c r="D21" s="234"/>
      <c r="E21" s="235"/>
      <c r="F21" s="235"/>
      <c r="G21" s="242"/>
      <c r="K21" s="223"/>
    </row>
    <row r="22" spans="1:12" s="188" customFormat="1">
      <c r="B22" s="188" t="s">
        <v>320</v>
      </c>
      <c r="C22" s="218">
        <v>0</v>
      </c>
      <c r="D22" s="234">
        <f>+[1]BS!D43+[1]BS!D51</f>
        <v>82257.399757299994</v>
      </c>
      <c r="E22" s="218">
        <v>0</v>
      </c>
      <c r="F22" s="235">
        <f>+[1]BS!E43+[1]BS!E51</f>
        <v>74334.353686300004</v>
      </c>
      <c r="J22" s="233">
        <f>+D22-[1]BS!D43-[1]BS!D51</f>
        <v>0</v>
      </c>
      <c r="K22" s="233">
        <f>+F22-[1]BS!E43-[1]BS!E51</f>
        <v>0</v>
      </c>
      <c r="L22" s="233"/>
    </row>
    <row r="23" spans="1:12" s="188" customFormat="1">
      <c r="B23" s="188" t="s">
        <v>321</v>
      </c>
      <c r="C23" s="218">
        <v>0</v>
      </c>
      <c r="D23" s="234">
        <f>+[1]BS!D54+[1]BS!D55</f>
        <v>56057.308487599912</v>
      </c>
      <c r="E23" s="218">
        <v>0</v>
      </c>
      <c r="F23" s="235">
        <f>+[1]BS!E54+[1]BS!E55</f>
        <v>74061.885655099992</v>
      </c>
      <c r="J23" s="233">
        <f>+D23-[1]BS!D54-[1]BS!D55</f>
        <v>0</v>
      </c>
      <c r="K23" s="233">
        <f>+F23-[1]BS!E54-[1]BS!E55</f>
        <v>0</v>
      </c>
      <c r="L23" s="233"/>
    </row>
    <row r="24" spans="1:12" s="188" customFormat="1" ht="12.75" customHeight="1">
      <c r="B24" s="188" t="s">
        <v>322</v>
      </c>
      <c r="C24" s="218">
        <v>0</v>
      </c>
      <c r="D24" s="234">
        <f>+[1]BS!D44+[1]BS!D45+[1]BS!D52+[1]BS!D56-C19</f>
        <v>3458.8172988000001</v>
      </c>
      <c r="E24" s="218">
        <v>0</v>
      </c>
      <c r="F24" s="235">
        <f>+[1]BS!E44+[1]BS!E45+[1]BS!E52+[1]BS!E56-E19</f>
        <v>3002.0899671000002</v>
      </c>
      <c r="I24" s="176"/>
      <c r="J24" s="233" t="e">
        <f>+D24-[1]BS!#REF!-[1]BS!#REF!</f>
        <v>#REF!</v>
      </c>
      <c r="K24" s="233" t="e">
        <f>+F24-[1]BS!#REF!-[1]BS!#REF!</f>
        <v>#REF!</v>
      </c>
      <c r="L24" s="233"/>
    </row>
    <row r="25" spans="1:12" s="205" customFormat="1">
      <c r="B25" s="236"/>
      <c r="C25" s="237">
        <f>SUM(C22:C24)</f>
        <v>0</v>
      </c>
      <c r="D25" s="237">
        <f>SUM(D22:D24)</f>
        <v>141773.52554369989</v>
      </c>
      <c r="E25" s="237">
        <f>SUM(E22:E24)</f>
        <v>0</v>
      </c>
      <c r="F25" s="238">
        <f>SUM(F22:F24)</f>
        <v>151398.32930849999</v>
      </c>
      <c r="J25" s="233" t="e">
        <f>+D25-[1]BS!D43-[1]BS!#REF!-[1]BS!D51-[1]BS!D54-[1]BS!D55-[1]BS!#REF!</f>
        <v>#REF!</v>
      </c>
      <c r="K25" s="233" t="e">
        <f>+F25-[1]BS!E43-[1]BS!#REF!-[1]BS!E51-[1]BS!E54-[1]BS!E55-[1]BS!#REF!</f>
        <v>#REF!</v>
      </c>
      <c r="L25" s="233"/>
    </row>
    <row r="26" spans="1:12" s="205" customFormat="1">
      <c r="B26" s="236"/>
      <c r="C26" s="234"/>
      <c r="D26" s="234"/>
      <c r="E26" s="234"/>
      <c r="F26" s="234"/>
      <c r="I26" s="234"/>
      <c r="J26" s="234"/>
    </row>
    <row r="27" spans="1:12" s="205" customFormat="1" ht="28.5" customHeight="1">
      <c r="B27" s="284" t="s">
        <v>323</v>
      </c>
      <c r="C27" s="284"/>
      <c r="D27" s="284"/>
      <c r="E27" s="284"/>
      <c r="F27" s="284"/>
      <c r="G27" s="284"/>
      <c r="H27" s="284"/>
      <c r="I27" s="234"/>
      <c r="J27" s="234"/>
    </row>
    <row r="28" spans="1:12" ht="7.5" customHeight="1"/>
    <row r="29" spans="1:12" s="244" customFormat="1" ht="66" customHeight="1">
      <c r="A29" s="222" t="s">
        <v>281</v>
      </c>
      <c r="B29" s="284" t="s">
        <v>324</v>
      </c>
      <c r="C29" s="284"/>
      <c r="D29" s="284"/>
      <c r="E29" s="284"/>
      <c r="F29" s="284"/>
      <c r="G29" s="284"/>
      <c r="H29" s="284"/>
      <c r="I29" s="243"/>
      <c r="J29" s="243"/>
      <c r="K29" s="243"/>
    </row>
    <row r="30" spans="1:12">
      <c r="F30" s="182"/>
      <c r="H30" s="182" t="s">
        <v>305</v>
      </c>
    </row>
    <row r="31" spans="1:12" s="188" customFormat="1">
      <c r="B31" s="173" t="str">
        <f>+'[2]39J'!B33</f>
        <v>Particulars</v>
      </c>
      <c r="C31" s="166" t="str">
        <f>+C4</f>
        <v>31 March 2022</v>
      </c>
      <c r="D31" s="166"/>
      <c r="E31" s="166"/>
      <c r="F31" s="169" t="str">
        <f>+E4</f>
        <v>31 March 2021</v>
      </c>
      <c r="G31" s="169"/>
      <c r="H31" s="169"/>
      <c r="J31" s="223"/>
    </row>
    <row r="32" spans="1:12" s="205" customFormat="1">
      <c r="B32" s="279"/>
      <c r="C32" s="245" t="s">
        <v>325</v>
      </c>
      <c r="D32" s="246" t="s">
        <v>326</v>
      </c>
      <c r="E32" s="246" t="s">
        <v>327</v>
      </c>
      <c r="F32" s="247" t="s">
        <v>325</v>
      </c>
      <c r="G32" s="248" t="s">
        <v>326</v>
      </c>
      <c r="H32" s="248" t="s">
        <v>327</v>
      </c>
    </row>
    <row r="33" spans="1:13" s="188" customFormat="1">
      <c r="B33" s="205" t="s">
        <v>309</v>
      </c>
      <c r="C33" s="176"/>
      <c r="D33" s="196"/>
      <c r="E33" s="196"/>
      <c r="F33" s="196"/>
      <c r="G33" s="176"/>
      <c r="H33" s="176"/>
      <c r="J33" s="223"/>
    </row>
    <row r="34" spans="1:13" s="188" customFormat="1" hidden="1">
      <c r="B34" s="188" t="s">
        <v>310</v>
      </c>
      <c r="C34" s="218">
        <v>0</v>
      </c>
      <c r="D34" s="218">
        <v>0</v>
      </c>
      <c r="E34" s="218">
        <v>0</v>
      </c>
      <c r="F34" s="218">
        <v>0</v>
      </c>
      <c r="G34" s="218">
        <v>0</v>
      </c>
      <c r="H34" s="218">
        <v>0</v>
      </c>
      <c r="I34" s="249"/>
      <c r="J34" s="249"/>
    </row>
    <row r="35" spans="1:13" s="188" customFormat="1">
      <c r="B35" s="188" t="s">
        <v>311</v>
      </c>
      <c r="C35" s="218">
        <v>0</v>
      </c>
      <c r="D35" s="218">
        <f>+[1]BS!D463</f>
        <v>0</v>
      </c>
      <c r="E35" s="218">
        <v>0</v>
      </c>
      <c r="F35" s="218">
        <v>0</v>
      </c>
      <c r="G35" s="218">
        <f>++[1]BS!E463</f>
        <v>0</v>
      </c>
      <c r="H35" s="218">
        <v>0</v>
      </c>
      <c r="I35" s="249"/>
      <c r="J35" s="249"/>
    </row>
    <row r="36" spans="1:13" s="188" customFormat="1">
      <c r="C36" s="228">
        <f t="shared" ref="C36:H36" si="0">SUM(C34:C35)</f>
        <v>0</v>
      </c>
      <c r="D36" s="228">
        <f t="shared" si="0"/>
        <v>0</v>
      </c>
      <c r="E36" s="228">
        <f t="shared" si="0"/>
        <v>0</v>
      </c>
      <c r="F36" s="228">
        <f t="shared" si="0"/>
        <v>0</v>
      </c>
      <c r="G36" s="228">
        <f t="shared" si="0"/>
        <v>0</v>
      </c>
      <c r="H36" s="228">
        <f t="shared" si="0"/>
        <v>0</v>
      </c>
      <c r="I36" s="249"/>
      <c r="J36" s="249"/>
    </row>
    <row r="37" spans="1:13" s="188" customFormat="1">
      <c r="B37" s="205" t="s">
        <v>318</v>
      </c>
      <c r="C37" s="213"/>
      <c r="D37" s="198"/>
      <c r="E37" s="198"/>
      <c r="F37" s="198"/>
      <c r="G37" s="213"/>
      <c r="H37" s="213"/>
      <c r="I37" s="249"/>
      <c r="J37" s="249"/>
    </row>
    <row r="38" spans="1:13" s="188" customFormat="1" hidden="1">
      <c r="B38" s="188" t="s">
        <v>310</v>
      </c>
      <c r="C38" s="218">
        <v>0</v>
      </c>
      <c r="D38" s="218">
        <v>0</v>
      </c>
      <c r="E38" s="218">
        <v>0</v>
      </c>
      <c r="F38" s="218">
        <v>0</v>
      </c>
      <c r="G38" s="218">
        <v>0</v>
      </c>
      <c r="H38" s="218">
        <v>0</v>
      </c>
      <c r="I38" s="249"/>
      <c r="J38" s="249"/>
    </row>
    <row r="39" spans="1:13" s="188" customFormat="1">
      <c r="B39" s="188" t="s">
        <v>311</v>
      </c>
      <c r="C39" s="218">
        <v>0</v>
      </c>
      <c r="D39" s="218">
        <f>+[1]BS!C651</f>
        <v>0</v>
      </c>
      <c r="E39" s="218">
        <v>0</v>
      </c>
      <c r="F39" s="218">
        <v>0</v>
      </c>
      <c r="G39" s="218">
        <f>+[1]BS!D651</f>
        <v>0</v>
      </c>
      <c r="H39" s="218">
        <v>0</v>
      </c>
      <c r="I39" s="249"/>
      <c r="J39" s="249"/>
    </row>
    <row r="40" spans="1:13" s="188" customFormat="1">
      <c r="C40" s="228">
        <f t="shared" ref="C40:H40" si="1">SUM(C38:C39)</f>
        <v>0</v>
      </c>
      <c r="D40" s="228">
        <f t="shared" si="1"/>
        <v>0</v>
      </c>
      <c r="E40" s="228">
        <f t="shared" si="1"/>
        <v>0</v>
      </c>
      <c r="F40" s="228">
        <f t="shared" si="1"/>
        <v>0</v>
      </c>
      <c r="G40" s="228">
        <f t="shared" si="1"/>
        <v>0</v>
      </c>
      <c r="H40" s="228">
        <f t="shared" si="1"/>
        <v>0</v>
      </c>
      <c r="I40" s="282">
        <f>+G39-G35</f>
        <v>0</v>
      </c>
      <c r="J40" s="282"/>
    </row>
    <row r="41" spans="1:13" s="188" customFormat="1" ht="8.25" customHeight="1">
      <c r="C41" s="226"/>
      <c r="D41" s="226"/>
      <c r="E41" s="226"/>
      <c r="F41" s="226"/>
      <c r="G41" s="226"/>
      <c r="H41" s="226"/>
      <c r="J41" s="176"/>
      <c r="K41" s="241"/>
      <c r="M41" s="223"/>
    </row>
    <row r="42" spans="1:13">
      <c r="A42" s="222" t="s">
        <v>289</v>
      </c>
      <c r="B42" s="221" t="s">
        <v>328</v>
      </c>
    </row>
    <row r="43" spans="1:13" s="188" customFormat="1">
      <c r="B43" s="188" t="s">
        <v>329</v>
      </c>
      <c r="C43" s="176"/>
      <c r="D43" s="176"/>
      <c r="E43" s="176"/>
      <c r="F43" s="196"/>
      <c r="G43" s="176"/>
      <c r="H43" s="176"/>
      <c r="L43" s="223"/>
    </row>
    <row r="44" spans="1:13" s="250" customFormat="1" ht="14.25" customHeight="1">
      <c r="B44" s="251" t="s">
        <v>3</v>
      </c>
      <c r="C44" s="252" t="s">
        <v>330</v>
      </c>
      <c r="D44" s="192"/>
      <c r="E44" s="253"/>
      <c r="F44" s="252" t="s">
        <v>331</v>
      </c>
      <c r="G44" s="192"/>
      <c r="H44" s="253"/>
    </row>
    <row r="45" spans="1:13" s="254" customFormat="1" ht="40.5" customHeight="1">
      <c r="B45" s="255" t="s">
        <v>311</v>
      </c>
      <c r="C45" s="285" t="s">
        <v>332</v>
      </c>
      <c r="D45" s="286"/>
      <c r="E45" s="287"/>
      <c r="F45" s="285" t="s">
        <v>333</v>
      </c>
      <c r="G45" s="286"/>
      <c r="H45" s="287"/>
      <c r="L45" s="256"/>
    </row>
    <row r="46" spans="1:13" s="188" customFormat="1">
      <c r="G46" s="176"/>
      <c r="H46" s="176"/>
      <c r="L46" s="223"/>
    </row>
    <row r="47" spans="1:13" s="188" customFormat="1">
      <c r="A47" s="222" t="s">
        <v>294</v>
      </c>
      <c r="B47" s="205" t="s">
        <v>334</v>
      </c>
      <c r="C47" s="176"/>
      <c r="D47" s="176"/>
      <c r="E47" s="176"/>
      <c r="F47" s="196"/>
      <c r="G47" s="176"/>
      <c r="H47" s="176"/>
      <c r="L47" s="223"/>
    </row>
    <row r="48" spans="1:13" s="188" customFormat="1">
      <c r="B48" s="188" t="s">
        <v>335</v>
      </c>
      <c r="C48" s="176"/>
      <c r="D48" s="176"/>
      <c r="E48" s="176"/>
      <c r="F48" s="196"/>
      <c r="G48" s="176"/>
      <c r="H48" s="176"/>
      <c r="L48" s="223"/>
    </row>
  </sheetData>
  <mergeCells count="12">
    <mergeCell ref="B29:H29"/>
    <mergeCell ref="B31:B32"/>
    <mergeCell ref="C31:E31"/>
    <mergeCell ref="F31:H31"/>
    <mergeCell ref="C45:E45"/>
    <mergeCell ref="F45:H45"/>
    <mergeCell ref="B4:B6"/>
    <mergeCell ref="C4:D4"/>
    <mergeCell ref="E4:F4"/>
    <mergeCell ref="C5:D5"/>
    <mergeCell ref="E5:F5"/>
    <mergeCell ref="B27:H27"/>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7C5EF-7241-4238-937C-5436E343B22E}">
  <dimension ref="A1:G73"/>
  <sheetViews>
    <sheetView topLeftCell="A67" workbookViewId="0">
      <selection activeCell="J80" sqref="J80"/>
    </sheetView>
  </sheetViews>
  <sheetFormatPr defaultRowHeight="12.75"/>
  <cols>
    <col min="1" max="1" width="3" style="188" bestFit="1" customWidth="1"/>
    <col min="2" max="2" width="35.140625" style="188" customWidth="1"/>
    <col min="3" max="3" width="17" style="188" customWidth="1"/>
    <col min="4" max="5" width="12.7109375" style="188" customWidth="1"/>
    <col min="6" max="6" width="18.42578125" style="188" customWidth="1"/>
    <col min="7" max="8" width="11.42578125" style="188" customWidth="1"/>
    <col min="9" max="16384" width="9.140625" style="188"/>
  </cols>
  <sheetData>
    <row r="1" spans="1:7" s="257" customFormat="1" ht="12.75" customHeight="1">
      <c r="A1" s="302" t="s">
        <v>336</v>
      </c>
      <c r="B1" s="303" t="s">
        <v>337</v>
      </c>
    </row>
    <row r="2" spans="1:7" s="257" customFormat="1" ht="66" customHeight="1">
      <c r="B2" s="288" t="s">
        <v>338</v>
      </c>
      <c r="C2" s="288"/>
      <c r="D2" s="288"/>
      <c r="E2" s="288"/>
      <c r="F2" s="288"/>
    </row>
    <row r="3" spans="1:7">
      <c r="B3" s="188" t="s">
        <v>339</v>
      </c>
      <c r="D3" s="176" t="s">
        <v>2</v>
      </c>
    </row>
    <row r="4" spans="1:7">
      <c r="B4" s="192" t="s">
        <v>3</v>
      </c>
      <c r="C4" s="260" t="str">
        <f>+'[2]39L'!D17</f>
        <v>31 March 2022</v>
      </c>
      <c r="D4" s="261" t="str">
        <f>+'[2]39L'!E17</f>
        <v>31 March 2021</v>
      </c>
    </row>
    <row r="5" spans="1:7" ht="15">
      <c r="B5" s="188" t="s">
        <v>340</v>
      </c>
      <c r="C5" s="198">
        <f>[1]BS!D43+[1]BS!D51+[1]BS!C602</f>
        <v>92257.399757299994</v>
      </c>
      <c r="D5" s="213">
        <f>[1]BS!E43+[1]BS!E51+[1]BS!D602</f>
        <v>84483.8336863</v>
      </c>
    </row>
    <row r="6" spans="1:7" ht="15">
      <c r="B6" s="188" t="s">
        <v>341</v>
      </c>
      <c r="C6" s="198">
        <f>-[1]BS!D26+341.74</f>
        <v>-1302.7220811085435</v>
      </c>
      <c r="D6" s="262">
        <f>-[1]BS!E26+329.22</f>
        <v>-109.63919189999967</v>
      </c>
    </row>
    <row r="7" spans="1:7">
      <c r="B7" s="188" t="s">
        <v>342</v>
      </c>
      <c r="C7" s="258">
        <f>C5+C6</f>
        <v>90954.677676191452</v>
      </c>
      <c r="D7" s="263">
        <f>D5+D6</f>
        <v>84374.194494399999</v>
      </c>
    </row>
    <row r="8" spans="1:7">
      <c r="C8" s="198"/>
      <c r="D8" s="213"/>
    </row>
    <row r="9" spans="1:7">
      <c r="B9" s="188" t="s">
        <v>343</v>
      </c>
      <c r="C9" s="198">
        <f>[1]BS!D39</f>
        <v>230678.77425800005</v>
      </c>
      <c r="D9" s="213">
        <f>[1]BS!E39</f>
        <v>222444.91716910002</v>
      </c>
    </row>
    <row r="10" spans="1:7">
      <c r="B10" s="188" t="s">
        <v>344</v>
      </c>
      <c r="C10" s="198">
        <f>-('[1]Equity 22'!H27+'[1]Equity 22'!I27)</f>
        <v>-2501.44</v>
      </c>
      <c r="D10" s="262">
        <f>-(+'[1]Equity 22'!H14+'[1]Equity 22'!I14)</f>
        <v>-5001.4399999999996</v>
      </c>
      <c r="E10" s="205"/>
      <c r="F10" s="205"/>
      <c r="G10" s="205"/>
    </row>
    <row r="11" spans="1:7">
      <c r="B11" s="188" t="s">
        <v>345</v>
      </c>
      <c r="C11" s="258">
        <f>C9+C10</f>
        <v>228177.33425800005</v>
      </c>
      <c r="D11" s="263">
        <f>D9+D10</f>
        <v>217443.47716910002</v>
      </c>
    </row>
    <row r="12" spans="1:7">
      <c r="C12" s="196"/>
      <c r="D12" s="176"/>
    </row>
    <row r="13" spans="1:7" ht="13.5" thickBot="1">
      <c r="B13" s="205" t="s">
        <v>346</v>
      </c>
      <c r="C13" s="264">
        <f>C7/C11</f>
        <v>0.39861399017550542</v>
      </c>
      <c r="D13" s="265">
        <f>D7/D11</f>
        <v>0.38802816986220484</v>
      </c>
    </row>
    <row r="14" spans="1:7" ht="13.5" thickTop="1"/>
    <row r="15" spans="1:7" ht="18" customHeight="1">
      <c r="B15" s="288" t="s">
        <v>347</v>
      </c>
      <c r="C15" s="288"/>
      <c r="D15" s="288"/>
      <c r="E15" s="288"/>
      <c r="F15" s="288"/>
    </row>
    <row r="16" spans="1:7" ht="42.75" customHeight="1">
      <c r="B16" s="288" t="s">
        <v>348</v>
      </c>
      <c r="C16" s="288"/>
      <c r="D16" s="288"/>
      <c r="E16" s="288"/>
      <c r="F16" s="288"/>
    </row>
    <row r="18" spans="1:6">
      <c r="A18" s="302" t="s">
        <v>349</v>
      </c>
      <c r="B18" s="303" t="s">
        <v>350</v>
      </c>
    </row>
    <row r="19" spans="1:6">
      <c r="B19" s="205" t="s">
        <v>351</v>
      </c>
    </row>
    <row r="20" spans="1:6" s="257" customFormat="1" ht="70.5" customHeight="1">
      <c r="B20" s="288" t="s">
        <v>352</v>
      </c>
      <c r="C20" s="288"/>
      <c r="D20" s="288"/>
      <c r="E20" s="288"/>
      <c r="F20" s="288"/>
    </row>
    <row r="21" spans="1:6" ht="15" customHeight="1">
      <c r="B21" s="188" t="s">
        <v>353</v>
      </c>
    </row>
    <row r="22" spans="1:6">
      <c r="B22" s="188" t="s">
        <v>354</v>
      </c>
    </row>
    <row r="23" spans="1:6">
      <c r="B23" s="188" t="s">
        <v>355</v>
      </c>
    </row>
    <row r="24" spans="1:6">
      <c r="B24" s="188" t="s">
        <v>356</v>
      </c>
    </row>
    <row r="25" spans="1:6">
      <c r="F25" s="176"/>
    </row>
    <row r="26" spans="1:6">
      <c r="B26" s="188" t="s">
        <v>357</v>
      </c>
      <c r="D26" s="176" t="s">
        <v>2</v>
      </c>
      <c r="E26" s="176"/>
    </row>
    <row r="27" spans="1:6">
      <c r="B27" s="289" t="s">
        <v>3</v>
      </c>
      <c r="C27" s="266" t="str">
        <f>+C4</f>
        <v>31 March 2022</v>
      </c>
      <c r="D27" s="267" t="str">
        <f>+D4</f>
        <v>31 March 2021</v>
      </c>
    </row>
    <row r="28" spans="1:6">
      <c r="B28" s="290"/>
      <c r="C28" s="246" t="s">
        <v>358</v>
      </c>
      <c r="D28" s="248" t="s">
        <v>358</v>
      </c>
    </row>
    <row r="29" spans="1:6">
      <c r="B29" s="205" t="s">
        <v>359</v>
      </c>
      <c r="C29" s="268"/>
      <c r="D29" s="269"/>
    </row>
    <row r="30" spans="1:6">
      <c r="B30" s="188" t="s">
        <v>360</v>
      </c>
      <c r="C30" s="268">
        <v>0</v>
      </c>
      <c r="D30" s="269">
        <v>0</v>
      </c>
    </row>
    <row r="31" spans="1:6">
      <c r="B31" s="188" t="s">
        <v>361</v>
      </c>
      <c r="C31" s="268">
        <v>0</v>
      </c>
      <c r="D31" s="269">
        <v>0</v>
      </c>
    </row>
    <row r="32" spans="1:6">
      <c r="B32" s="188" t="s">
        <v>362</v>
      </c>
      <c r="C32" s="268">
        <v>0</v>
      </c>
      <c r="D32" s="269">
        <v>0</v>
      </c>
    </row>
    <row r="33" spans="1:6" s="205" customFormat="1" ht="13.5" thickBot="1">
      <c r="B33" s="205" t="s">
        <v>117</v>
      </c>
      <c r="C33" s="270">
        <f>SUM(C29:C32)</f>
        <v>0</v>
      </c>
      <c r="D33" s="271">
        <f>SUM(D29:D32)</f>
        <v>0</v>
      </c>
    </row>
    <row r="34" spans="1:6" ht="13.5" thickTop="1">
      <c r="B34" s="205" t="s">
        <v>363</v>
      </c>
      <c r="C34" s="272"/>
      <c r="D34" s="227"/>
    </row>
    <row r="35" spans="1:6">
      <c r="B35" s="188" t="s">
        <v>360</v>
      </c>
      <c r="C35" s="268">
        <v>0</v>
      </c>
      <c r="D35" s="269">
        <v>0</v>
      </c>
    </row>
    <row r="36" spans="1:6">
      <c r="B36" s="188" t="s">
        <v>361</v>
      </c>
      <c r="C36" s="268">
        <v>0</v>
      </c>
      <c r="D36" s="269">
        <v>0</v>
      </c>
    </row>
    <row r="37" spans="1:6">
      <c r="B37" s="188" t="s">
        <v>362</v>
      </c>
      <c r="C37" s="268">
        <v>0</v>
      </c>
      <c r="D37" s="269">
        <v>0</v>
      </c>
    </row>
    <row r="38" spans="1:6" s="205" customFormat="1" ht="13.5" thickBot="1">
      <c r="B38" s="205" t="s">
        <v>117</v>
      </c>
      <c r="C38" s="270">
        <f>SUM(C34:C37)</f>
        <v>0</v>
      </c>
      <c r="D38" s="271">
        <f>SUM(D34:D37)</f>
        <v>0</v>
      </c>
      <c r="F38" s="280"/>
    </row>
    <row r="39" spans="1:6" ht="13.5" thickTop="1"/>
    <row r="40" spans="1:6" ht="30" customHeight="1">
      <c r="B40" s="288" t="s">
        <v>364</v>
      </c>
      <c r="C40" s="288"/>
      <c r="D40" s="288"/>
      <c r="E40" s="288"/>
      <c r="F40" s="288"/>
    </row>
    <row r="41" spans="1:6" ht="30" customHeight="1">
      <c r="B41" s="288" t="s">
        <v>365</v>
      </c>
      <c r="C41" s="288"/>
      <c r="D41" s="288"/>
      <c r="E41" s="288"/>
      <c r="F41" s="288"/>
    </row>
    <row r="43" spans="1:6" ht="12.75" customHeight="1">
      <c r="A43" s="300" t="s">
        <v>366</v>
      </c>
      <c r="B43" s="301" t="s">
        <v>367</v>
      </c>
      <c r="C43" s="254"/>
      <c r="D43" s="254"/>
      <c r="E43" s="254"/>
      <c r="F43" s="254"/>
    </row>
    <row r="44" spans="1:6" ht="30" customHeight="1">
      <c r="B44" s="291" t="s">
        <v>368</v>
      </c>
      <c r="C44" s="291"/>
      <c r="D44" s="291"/>
      <c r="E44" s="291"/>
      <c r="F44" s="291"/>
    </row>
    <row r="45" spans="1:6" ht="25.5" customHeight="1">
      <c r="B45" s="291" t="s">
        <v>369</v>
      </c>
      <c r="C45" s="291"/>
      <c r="D45" s="291"/>
      <c r="E45" s="291"/>
      <c r="F45" s="291"/>
    </row>
    <row r="46" spans="1:6" ht="13.5" customHeight="1">
      <c r="B46" s="292" t="s">
        <v>370</v>
      </c>
      <c r="C46" s="292"/>
      <c r="D46" s="292"/>
      <c r="E46" s="292"/>
      <c r="F46" s="292"/>
    </row>
    <row r="47" spans="1:6" ht="25.5" customHeight="1">
      <c r="B47" s="291" t="s">
        <v>371</v>
      </c>
      <c r="C47" s="291"/>
      <c r="D47" s="291"/>
      <c r="E47" s="291"/>
      <c r="F47" s="291"/>
    </row>
    <row r="49" spans="2:6" ht="14.25" customHeight="1">
      <c r="B49" s="259" t="s">
        <v>372</v>
      </c>
      <c r="C49" s="257"/>
      <c r="D49" s="257"/>
      <c r="E49" s="257"/>
      <c r="F49" s="257"/>
    </row>
    <row r="50" spans="2:6" ht="14.25" customHeight="1">
      <c r="B50" s="293" t="s">
        <v>3</v>
      </c>
      <c r="C50" s="294"/>
      <c r="D50" s="294"/>
      <c r="E50" s="295"/>
      <c r="F50" s="273" t="s">
        <v>221</v>
      </c>
    </row>
    <row r="51" spans="2:6" ht="13.5" customHeight="1">
      <c r="B51" s="296" t="s">
        <v>373</v>
      </c>
      <c r="C51" s="296"/>
      <c r="D51" s="296"/>
      <c r="E51" s="296"/>
      <c r="F51" s="274">
        <f>+'[1]CSR Disclosures'!K4</f>
        <v>165.22</v>
      </c>
    </row>
    <row r="52" spans="2:6" ht="16.5" customHeight="1">
      <c r="B52" s="296" t="s">
        <v>374</v>
      </c>
      <c r="C52" s="296"/>
      <c r="D52" s="296"/>
      <c r="E52" s="296"/>
      <c r="F52" s="274">
        <f>+'[1]CSR Disclosures'!K5</f>
        <v>565.79600000000005</v>
      </c>
    </row>
    <row r="53" spans="2:6" ht="15" customHeight="1">
      <c r="B53" s="296" t="s">
        <v>375</v>
      </c>
      <c r="C53" s="296"/>
      <c r="D53" s="296"/>
      <c r="E53" s="296"/>
      <c r="F53" s="275">
        <v>0</v>
      </c>
    </row>
    <row r="54" spans="2:6">
      <c r="B54" s="296" t="s">
        <v>376</v>
      </c>
      <c r="C54" s="296"/>
      <c r="D54" s="296"/>
      <c r="E54" s="296"/>
      <c r="F54" s="275">
        <v>0</v>
      </c>
    </row>
    <row r="55" spans="2:6">
      <c r="B55" s="296" t="s">
        <v>377</v>
      </c>
      <c r="C55" s="296"/>
      <c r="D55" s="296"/>
      <c r="E55" s="296"/>
      <c r="F55" s="275">
        <v>0</v>
      </c>
    </row>
    <row r="56" spans="2:6" ht="3.75" customHeight="1">
      <c r="B56" s="276"/>
      <c r="C56" s="254"/>
      <c r="D56" s="254"/>
      <c r="E56" s="277"/>
      <c r="F56" s="275"/>
    </row>
    <row r="57" spans="2:6">
      <c r="B57" s="297" t="str">
        <f>+'[1]CSR Disclosures'!B9</f>
        <v>(f) nature of CSR activities,</v>
      </c>
      <c r="C57" s="297"/>
      <c r="D57" s="297"/>
      <c r="E57" s="297"/>
      <c r="F57" s="278"/>
    </row>
    <row r="58" spans="2:6">
      <c r="B58" s="298" t="s">
        <v>378</v>
      </c>
      <c r="C58" s="299"/>
      <c r="D58" s="299"/>
      <c r="E58" s="299"/>
      <c r="F58" s="299"/>
    </row>
    <row r="59" spans="2:6">
      <c r="B59" s="298" t="s">
        <v>379</v>
      </c>
      <c r="C59" s="299"/>
      <c r="D59" s="299"/>
      <c r="E59" s="299"/>
      <c r="F59" s="299"/>
    </row>
    <row r="60" spans="2:6">
      <c r="B60" s="298" t="s">
        <v>380</v>
      </c>
      <c r="C60" s="299"/>
      <c r="D60" s="299"/>
      <c r="E60" s="299"/>
      <c r="F60" s="299"/>
    </row>
    <row r="61" spans="2:6">
      <c r="B61" s="298" t="s">
        <v>381</v>
      </c>
      <c r="C61" s="299"/>
      <c r="D61" s="299"/>
      <c r="E61" s="299"/>
      <c r="F61" s="299"/>
    </row>
    <row r="62" spans="2:6">
      <c r="B62" s="298" t="s">
        <v>382</v>
      </c>
      <c r="C62" s="299"/>
      <c r="D62" s="299"/>
      <c r="E62" s="299"/>
      <c r="F62" s="299"/>
    </row>
    <row r="63" spans="2:6">
      <c r="B63" s="298" t="s">
        <v>383</v>
      </c>
      <c r="C63" s="299"/>
      <c r="D63" s="299"/>
      <c r="E63" s="299"/>
      <c r="F63" s="299"/>
    </row>
    <row r="64" spans="2:6">
      <c r="B64" s="298" t="s">
        <v>384</v>
      </c>
      <c r="C64" s="299"/>
      <c r="D64" s="299"/>
      <c r="E64" s="299"/>
      <c r="F64" s="299"/>
    </row>
    <row r="65" spans="2:6">
      <c r="B65" s="298" t="s">
        <v>385</v>
      </c>
      <c r="C65" s="299"/>
      <c r="D65" s="299"/>
      <c r="E65" s="299"/>
      <c r="F65" s="299"/>
    </row>
    <row r="66" spans="2:6">
      <c r="B66" s="298" t="s">
        <v>386</v>
      </c>
      <c r="C66" s="299"/>
      <c r="D66" s="299"/>
      <c r="E66" s="299"/>
      <c r="F66" s="299"/>
    </row>
    <row r="67" spans="2:6" ht="13.5" customHeight="1">
      <c r="B67" s="298" t="s">
        <v>387</v>
      </c>
      <c r="C67" s="299"/>
      <c r="D67" s="299"/>
      <c r="E67" s="299"/>
      <c r="F67" s="299"/>
    </row>
    <row r="68" spans="2:6" ht="5.25" hidden="1" customHeight="1">
      <c r="B68" s="276"/>
      <c r="C68" s="277"/>
      <c r="D68" s="257"/>
      <c r="E68" s="257"/>
      <c r="F68" s="257"/>
    </row>
    <row r="69" spans="2:6" ht="32.25" customHeight="1">
      <c r="B69" s="296" t="s">
        <v>388</v>
      </c>
      <c r="C69" s="296"/>
      <c r="D69" s="296"/>
      <c r="E69" s="296"/>
      <c r="F69" s="275">
        <v>0</v>
      </c>
    </row>
    <row r="70" spans="2:6" ht="30" customHeight="1">
      <c r="B70" s="296" t="s">
        <v>389</v>
      </c>
      <c r="C70" s="296"/>
      <c r="D70" s="296"/>
      <c r="E70" s="296"/>
      <c r="F70" s="275">
        <v>0</v>
      </c>
    </row>
    <row r="71" spans="2:6" ht="15.75" customHeight="1">
      <c r="B71" s="292" t="s">
        <v>390</v>
      </c>
      <c r="C71" s="292"/>
      <c r="D71" s="292"/>
      <c r="E71" s="292"/>
      <c r="F71" s="292"/>
    </row>
    <row r="72" spans="2:6" ht="28.5" customHeight="1">
      <c r="B72" s="292" t="s">
        <v>391</v>
      </c>
      <c r="C72" s="292"/>
      <c r="D72" s="292"/>
      <c r="E72" s="292"/>
      <c r="F72" s="292"/>
    </row>
    <row r="73" spans="2:6" ht="142.5" customHeight="1">
      <c r="B73" s="292" t="s">
        <v>392</v>
      </c>
      <c r="C73" s="292"/>
      <c r="D73" s="292"/>
      <c r="E73" s="292"/>
      <c r="F73" s="292"/>
    </row>
  </sheetData>
  <mergeCells count="33">
    <mergeCell ref="B71:F71"/>
    <mergeCell ref="B72:F72"/>
    <mergeCell ref="B73:F73"/>
    <mergeCell ref="B64:F64"/>
    <mergeCell ref="B65:F65"/>
    <mergeCell ref="B66:F66"/>
    <mergeCell ref="B67:F67"/>
    <mergeCell ref="B69:E69"/>
    <mergeCell ref="B70:E70"/>
    <mergeCell ref="B58:F58"/>
    <mergeCell ref="B59:F59"/>
    <mergeCell ref="B60:F60"/>
    <mergeCell ref="B61:F61"/>
    <mergeCell ref="B62:F62"/>
    <mergeCell ref="B63:F63"/>
    <mergeCell ref="B51:E51"/>
    <mergeCell ref="B52:E52"/>
    <mergeCell ref="B53:E53"/>
    <mergeCell ref="B54:E54"/>
    <mergeCell ref="B55:E55"/>
    <mergeCell ref="B57:E57"/>
    <mergeCell ref="B41:F41"/>
    <mergeCell ref="B44:F44"/>
    <mergeCell ref="B45:F45"/>
    <mergeCell ref="B46:F46"/>
    <mergeCell ref="B47:F47"/>
    <mergeCell ref="B50:E50"/>
    <mergeCell ref="B2:F2"/>
    <mergeCell ref="B15:F15"/>
    <mergeCell ref="B16:F16"/>
    <mergeCell ref="B20:F20"/>
    <mergeCell ref="B27:B28"/>
    <mergeCell ref="B40:F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B8C087-9A2B-40D7-A80E-CD72ADA50BC7}">
  <dimension ref="A1:L36"/>
  <sheetViews>
    <sheetView workbookViewId="0">
      <selection activeCell="C12" sqref="C12"/>
    </sheetView>
  </sheetViews>
  <sheetFormatPr defaultRowHeight="15"/>
  <cols>
    <col min="1" max="1" width="47.85546875" bestFit="1" customWidth="1"/>
    <col min="2" max="2" width="7.7109375" bestFit="1" customWidth="1"/>
    <col min="3" max="3" width="11.5703125" bestFit="1" customWidth="1"/>
    <col min="4" max="4" width="11.85546875" bestFit="1" customWidth="1"/>
    <col min="5" max="5" width="10.5703125" bestFit="1" customWidth="1"/>
    <col min="6" max="6" width="12" bestFit="1" customWidth="1"/>
    <col min="7" max="9" width="10" bestFit="1" customWidth="1"/>
    <col min="10" max="12" width="11.42578125" bestFit="1" customWidth="1"/>
  </cols>
  <sheetData>
    <row r="1" spans="1:12" s="1" customFormat="1" ht="27" customHeight="1">
      <c r="A1" s="19" t="s">
        <v>3</v>
      </c>
      <c r="B1" s="12" t="s">
        <v>4</v>
      </c>
      <c r="C1" s="55" t="s">
        <v>5</v>
      </c>
      <c r="D1" s="55" t="s">
        <v>6</v>
      </c>
      <c r="E1" s="55" t="s">
        <v>7</v>
      </c>
      <c r="F1" s="55" t="s">
        <v>8</v>
      </c>
      <c r="G1" s="56" t="s">
        <v>9</v>
      </c>
      <c r="H1" s="55" t="s">
        <v>10</v>
      </c>
      <c r="I1" s="55" t="s">
        <v>11</v>
      </c>
      <c r="J1" s="55" t="s">
        <v>12</v>
      </c>
      <c r="K1" s="57" t="s">
        <v>13</v>
      </c>
      <c r="L1" s="13" t="s">
        <v>14</v>
      </c>
    </row>
    <row r="2" spans="1:12" s="47" customFormat="1" ht="12.75">
      <c r="A2" s="58" t="s">
        <v>67</v>
      </c>
      <c r="B2" s="59">
        <v>30</v>
      </c>
      <c r="C2" s="60"/>
      <c r="D2" s="60"/>
      <c r="E2" s="60"/>
      <c r="F2" s="60"/>
      <c r="G2" s="60"/>
      <c r="H2" s="60"/>
      <c r="I2" s="60"/>
      <c r="J2" s="60"/>
      <c r="K2" s="60"/>
      <c r="L2" s="61"/>
    </row>
    <row r="3" spans="1:12" s="1" customFormat="1" ht="12.75">
      <c r="A3" s="62" t="s">
        <v>68</v>
      </c>
      <c r="B3" s="63"/>
      <c r="C3" s="32"/>
      <c r="D3" s="32"/>
      <c r="E3" s="32"/>
      <c r="F3" s="32"/>
      <c r="G3" s="32"/>
      <c r="H3" s="32"/>
      <c r="I3" s="32"/>
      <c r="J3" s="32"/>
      <c r="K3" s="32"/>
      <c r="L3" s="33"/>
    </row>
    <row r="4" spans="1:12" s="1" customFormat="1" ht="12.75">
      <c r="A4" s="64" t="s">
        <v>69</v>
      </c>
      <c r="B4" s="63"/>
      <c r="C4" s="65">
        <v>0</v>
      </c>
      <c r="D4" s="32"/>
      <c r="E4" s="32"/>
      <c r="F4" s="32">
        <v>37488.410000000003</v>
      </c>
      <c r="G4" s="32"/>
      <c r="H4" s="32">
        <v>72139.376138399995</v>
      </c>
      <c r="I4" s="32"/>
      <c r="J4" s="32"/>
      <c r="K4" s="17">
        <v>109627.7861384</v>
      </c>
      <c r="L4" s="18">
        <v>97915.073999999993</v>
      </c>
    </row>
    <row r="5" spans="1:12" s="1" customFormat="1" ht="12.75">
      <c r="A5" s="64" t="s">
        <v>70</v>
      </c>
      <c r="B5" s="63"/>
      <c r="C5" s="32"/>
      <c r="D5" s="32">
        <v>48284.347332899983</v>
      </c>
      <c r="E5" s="32">
        <v>0</v>
      </c>
      <c r="F5" s="32">
        <v>0</v>
      </c>
      <c r="G5" s="32"/>
      <c r="H5" s="32"/>
      <c r="I5" s="32"/>
      <c r="J5" s="32"/>
      <c r="K5" s="17">
        <v>48284.347332899983</v>
      </c>
      <c r="L5" s="18">
        <v>49711.394895399986</v>
      </c>
    </row>
    <row r="6" spans="1:12" s="1" customFormat="1" ht="12.75">
      <c r="A6" s="64" t="s">
        <v>71</v>
      </c>
      <c r="B6" s="63"/>
      <c r="C6" s="32"/>
      <c r="D6" s="32">
        <v>167.04188199999999</v>
      </c>
      <c r="E6" s="32">
        <v>32799.257291599999</v>
      </c>
      <c r="F6" s="32">
        <v>29658.21</v>
      </c>
      <c r="G6" s="32">
        <v>3455.3287839999998</v>
      </c>
      <c r="H6" s="32"/>
      <c r="I6" s="32"/>
      <c r="J6" s="32"/>
      <c r="K6" s="17">
        <v>66079.837957600001</v>
      </c>
      <c r="L6" s="18">
        <v>33297.602258500003</v>
      </c>
    </row>
    <row r="7" spans="1:12" s="1" customFormat="1" ht="12.75">
      <c r="A7" s="64" t="s">
        <v>72</v>
      </c>
      <c r="B7" s="63"/>
      <c r="C7" s="32">
        <v>0</v>
      </c>
      <c r="D7" s="32"/>
      <c r="E7" s="32"/>
      <c r="F7" s="32">
        <v>0</v>
      </c>
      <c r="G7" s="32"/>
      <c r="H7" s="32"/>
      <c r="I7" s="32"/>
      <c r="J7" s="32"/>
      <c r="K7" s="17">
        <v>0</v>
      </c>
      <c r="L7" s="18">
        <v>0</v>
      </c>
    </row>
    <row r="8" spans="1:12" s="1" customFormat="1" ht="12.75">
      <c r="A8" s="64" t="s">
        <v>73</v>
      </c>
      <c r="B8" s="63"/>
      <c r="C8" s="32"/>
      <c r="D8" s="32">
        <v>672.89562000000001</v>
      </c>
      <c r="E8" s="32"/>
      <c r="F8" s="32">
        <v>0</v>
      </c>
      <c r="G8" s="32"/>
      <c r="H8" s="32"/>
      <c r="I8" s="32"/>
      <c r="J8" s="32">
        <v>77766.924771199992</v>
      </c>
      <c r="K8" s="17">
        <v>78439.820391199988</v>
      </c>
      <c r="L8" s="18">
        <v>76239.354224300027</v>
      </c>
    </row>
    <row r="9" spans="1:12" s="1" customFormat="1" ht="12.75">
      <c r="A9" s="64" t="s">
        <v>74</v>
      </c>
      <c r="B9" s="63"/>
      <c r="C9" s="32"/>
      <c r="D9" s="32"/>
      <c r="E9" s="32"/>
      <c r="F9" s="32">
        <v>1628.42</v>
      </c>
      <c r="G9" s="32"/>
      <c r="H9" s="32"/>
      <c r="I9" s="32"/>
      <c r="J9" s="32"/>
      <c r="K9" s="17">
        <v>1628.42</v>
      </c>
      <c r="L9" s="18">
        <v>1800.31</v>
      </c>
    </row>
    <row r="10" spans="1:12" s="1" customFormat="1" ht="12.75">
      <c r="A10" s="64" t="s">
        <v>75</v>
      </c>
      <c r="B10" s="63"/>
      <c r="C10" s="32">
        <v>0</v>
      </c>
      <c r="D10" s="32">
        <v>1078.7250133</v>
      </c>
      <c r="E10" s="32">
        <v>43.14</v>
      </c>
      <c r="F10" s="32">
        <v>889.72</v>
      </c>
      <c r="G10" s="32">
        <v>359.88910330000004</v>
      </c>
      <c r="H10" s="32">
        <v>337.05549999999999</v>
      </c>
      <c r="I10" s="32">
        <v>83.002705800000001</v>
      </c>
      <c r="J10" s="32">
        <v>99.038083300000011</v>
      </c>
      <c r="K10" s="17">
        <v>2890.5704057000003</v>
      </c>
      <c r="L10" s="18">
        <v>1445.9170019000001</v>
      </c>
    </row>
    <row r="11" spans="1:12" s="47" customFormat="1" ht="12.75">
      <c r="A11" s="66" t="s">
        <v>76</v>
      </c>
      <c r="B11" s="67"/>
      <c r="C11" s="25">
        <v>0</v>
      </c>
      <c r="D11" s="25">
        <v>50203.009848199981</v>
      </c>
      <c r="E11" s="25">
        <v>32842.397291599998</v>
      </c>
      <c r="F11" s="25">
        <v>69664.759999999995</v>
      </c>
      <c r="G11" s="25">
        <v>3815.2178872999998</v>
      </c>
      <c r="H11" s="25">
        <v>72476.431638399998</v>
      </c>
      <c r="I11" s="25">
        <v>83.002705800000001</v>
      </c>
      <c r="J11" s="25">
        <v>77865.962854499987</v>
      </c>
      <c r="K11" s="25">
        <v>306950.78222579992</v>
      </c>
      <c r="L11" s="25">
        <v>260409.65238010001</v>
      </c>
    </row>
    <row r="12" spans="1:12" s="1" customFormat="1" ht="12.75">
      <c r="A12" s="64" t="s">
        <v>77</v>
      </c>
      <c r="B12" s="63"/>
      <c r="C12" s="32"/>
      <c r="D12" s="32"/>
      <c r="E12" s="32"/>
      <c r="F12" s="32"/>
      <c r="G12" s="32"/>
      <c r="H12" s="32"/>
      <c r="I12" s="32"/>
      <c r="J12" s="32"/>
      <c r="K12" s="32"/>
      <c r="L12" s="33"/>
    </row>
    <row r="13" spans="1:12" s="1" customFormat="1" ht="12.75">
      <c r="A13" s="64" t="s">
        <v>69</v>
      </c>
      <c r="B13" s="63"/>
      <c r="C13" s="32"/>
      <c r="D13" s="32"/>
      <c r="E13" s="32"/>
      <c r="F13" s="32">
        <v>0</v>
      </c>
      <c r="G13" s="32"/>
      <c r="H13" s="32">
        <v>0</v>
      </c>
      <c r="I13" s="32"/>
      <c r="J13" s="32"/>
      <c r="K13" s="17">
        <v>0</v>
      </c>
      <c r="L13" s="18">
        <v>0</v>
      </c>
    </row>
    <row r="14" spans="1:12" s="1" customFormat="1" ht="12.75">
      <c r="A14" s="64" t="s">
        <v>70</v>
      </c>
      <c r="B14" s="63"/>
      <c r="C14" s="32"/>
      <c r="D14" s="32">
        <v>91651.13</v>
      </c>
      <c r="E14" s="32">
        <v>0</v>
      </c>
      <c r="F14" s="32"/>
      <c r="G14" s="32"/>
      <c r="H14" s="32"/>
      <c r="I14" s="32"/>
      <c r="J14" s="32"/>
      <c r="K14" s="17">
        <v>91651.13</v>
      </c>
      <c r="L14" s="18">
        <v>79179.139330799997</v>
      </c>
    </row>
    <row r="15" spans="1:12" s="1" customFormat="1" ht="12.75">
      <c r="A15" s="64" t="s">
        <v>71</v>
      </c>
      <c r="B15" s="63"/>
      <c r="C15" s="32"/>
      <c r="D15" s="32">
        <v>0</v>
      </c>
      <c r="E15" s="32">
        <v>0</v>
      </c>
      <c r="F15" s="32">
        <v>122.47</v>
      </c>
      <c r="G15" s="32">
        <v>0</v>
      </c>
      <c r="H15" s="32"/>
      <c r="I15" s="32"/>
      <c r="J15" s="32"/>
      <c r="K15" s="17">
        <v>122.47</v>
      </c>
      <c r="L15" s="18">
        <v>768.27</v>
      </c>
    </row>
    <row r="16" spans="1:12" s="1" customFormat="1" ht="12.75">
      <c r="A16" s="64" t="s">
        <v>72</v>
      </c>
      <c r="B16" s="63"/>
      <c r="C16" s="32">
        <v>0</v>
      </c>
      <c r="D16" s="32">
        <v>0</v>
      </c>
      <c r="E16" s="32"/>
      <c r="F16" s="32">
        <v>0</v>
      </c>
      <c r="G16" s="32"/>
      <c r="H16" s="32"/>
      <c r="I16" s="32"/>
      <c r="J16" s="32"/>
      <c r="K16" s="17">
        <v>0</v>
      </c>
      <c r="L16" s="18">
        <v>0</v>
      </c>
    </row>
    <row r="17" spans="1:12" s="47" customFormat="1" ht="12.75">
      <c r="A17" s="66" t="s">
        <v>78</v>
      </c>
      <c r="B17" s="67"/>
      <c r="C17" s="25">
        <v>0</v>
      </c>
      <c r="D17" s="25">
        <v>91651.13</v>
      </c>
      <c r="E17" s="25">
        <v>0</v>
      </c>
      <c r="F17" s="25">
        <v>122.47</v>
      </c>
      <c r="G17" s="25">
        <v>0</v>
      </c>
      <c r="H17" s="25">
        <v>0</v>
      </c>
      <c r="I17" s="25">
        <v>0</v>
      </c>
      <c r="J17" s="25">
        <v>0</v>
      </c>
      <c r="K17" s="25">
        <v>91773.6</v>
      </c>
      <c r="L17" s="25">
        <v>79947.409330800001</v>
      </c>
    </row>
    <row r="18" spans="1:12" s="1" customFormat="1" ht="12.75">
      <c r="A18" s="64" t="s">
        <v>79</v>
      </c>
      <c r="B18" s="63"/>
      <c r="C18" s="32"/>
      <c r="D18" s="32"/>
      <c r="E18" s="32"/>
      <c r="F18" s="32"/>
      <c r="G18" s="32"/>
      <c r="H18" s="32"/>
      <c r="I18" s="32"/>
      <c r="J18" s="32"/>
      <c r="K18" s="32"/>
      <c r="L18" s="33"/>
    </row>
    <row r="19" spans="1:12" s="1" customFormat="1" ht="12.75">
      <c r="A19" s="64" t="s">
        <v>80</v>
      </c>
      <c r="B19" s="63"/>
      <c r="C19" s="32">
        <v>0</v>
      </c>
      <c r="D19" s="32">
        <v>137.10507680000001</v>
      </c>
      <c r="E19" s="32">
        <v>66.888475299999996</v>
      </c>
      <c r="F19" s="32">
        <v>37.160000000000004</v>
      </c>
      <c r="G19" s="32"/>
      <c r="H19" s="32">
        <v>0</v>
      </c>
      <c r="I19" s="32">
        <v>0</v>
      </c>
      <c r="J19" s="32">
        <v>15331.546811099999</v>
      </c>
      <c r="K19" s="17">
        <v>15572.7003632</v>
      </c>
      <c r="L19" s="18">
        <v>15363.713962</v>
      </c>
    </row>
    <row r="20" spans="1:12" s="47" customFormat="1" ht="12.75">
      <c r="A20" s="66" t="s">
        <v>81</v>
      </c>
      <c r="B20" s="67"/>
      <c r="C20" s="25">
        <v>0</v>
      </c>
      <c r="D20" s="25">
        <v>137.10507680000001</v>
      </c>
      <c r="E20" s="25">
        <v>66.888475299999996</v>
      </c>
      <c r="F20" s="25">
        <v>37.160000000000004</v>
      </c>
      <c r="G20" s="25">
        <v>0</v>
      </c>
      <c r="H20" s="25">
        <v>0</v>
      </c>
      <c r="I20" s="25">
        <v>0</v>
      </c>
      <c r="J20" s="25">
        <v>15331.546811099999</v>
      </c>
      <c r="K20" s="25">
        <v>15572.7003632</v>
      </c>
      <c r="L20" s="25">
        <v>15363.713962</v>
      </c>
    </row>
    <row r="21" spans="1:12" s="47" customFormat="1" ht="12.75">
      <c r="A21" s="66" t="s">
        <v>82</v>
      </c>
      <c r="B21" s="67"/>
      <c r="C21" s="25">
        <v>0</v>
      </c>
      <c r="D21" s="25">
        <v>141991.24492499998</v>
      </c>
      <c r="E21" s="25">
        <v>32909.2857669</v>
      </c>
      <c r="F21" s="25">
        <v>69824.39</v>
      </c>
      <c r="G21" s="25">
        <v>3815.2178872999998</v>
      </c>
      <c r="H21" s="25">
        <v>72476.431638399998</v>
      </c>
      <c r="I21" s="25">
        <v>83.002705800000001</v>
      </c>
      <c r="J21" s="25">
        <v>93197.509665599981</v>
      </c>
      <c r="K21" s="25">
        <v>414297.08258899994</v>
      </c>
      <c r="L21" s="25">
        <v>355720.77567290002</v>
      </c>
    </row>
    <row r="22" spans="1:12" s="1" customFormat="1" ht="12.75">
      <c r="A22" s="64" t="s">
        <v>83</v>
      </c>
      <c r="B22" s="63"/>
      <c r="C22" s="32"/>
      <c r="D22" s="32"/>
      <c r="E22" s="32"/>
      <c r="F22" s="32"/>
      <c r="G22" s="32"/>
      <c r="H22" s="32"/>
      <c r="I22" s="32"/>
      <c r="J22" s="32"/>
      <c r="K22" s="32"/>
      <c r="L22" s="33"/>
    </row>
    <row r="23" spans="1:12" s="1" customFormat="1" ht="12.75">
      <c r="A23" s="64" t="s">
        <v>84</v>
      </c>
      <c r="B23" s="63"/>
      <c r="C23" s="32"/>
      <c r="D23" s="32"/>
      <c r="E23" s="32"/>
      <c r="F23" s="32"/>
      <c r="G23" s="32"/>
      <c r="H23" s="32"/>
      <c r="I23" s="32"/>
      <c r="J23" s="32"/>
      <c r="K23" s="17">
        <v>0</v>
      </c>
      <c r="L23" s="33"/>
    </row>
    <row r="24" spans="1:12" s="1" customFormat="1" ht="12.75">
      <c r="A24" s="64" t="s">
        <v>85</v>
      </c>
      <c r="B24" s="63"/>
      <c r="C24" s="32">
        <v>0</v>
      </c>
      <c r="D24" s="32">
        <v>1330.3297204999999</v>
      </c>
      <c r="E24" s="32">
        <v>2693.4822988999999</v>
      </c>
      <c r="F24" s="32">
        <v>1626.05</v>
      </c>
      <c r="G24" s="32">
        <v>0</v>
      </c>
      <c r="H24" s="32">
        <v>340.7341907</v>
      </c>
      <c r="I24" s="32">
        <v>0</v>
      </c>
      <c r="J24" s="32">
        <v>8623.8088384000002</v>
      </c>
      <c r="K24" s="17">
        <v>14614.405048500001</v>
      </c>
      <c r="L24" s="33">
        <v>2661.1377767000004</v>
      </c>
    </row>
    <row r="25" spans="1:12" s="1" customFormat="1" ht="12.75">
      <c r="A25" s="64" t="s">
        <v>86</v>
      </c>
      <c r="B25" s="63"/>
      <c r="C25" s="32"/>
      <c r="D25" s="32"/>
      <c r="E25" s="32"/>
      <c r="F25" s="32"/>
      <c r="G25" s="32"/>
      <c r="H25" s="32">
        <v>5.36</v>
      </c>
      <c r="I25" s="32"/>
      <c r="J25" s="32"/>
      <c r="K25" s="17">
        <v>5.36</v>
      </c>
      <c r="L25" s="33">
        <v>120.18</v>
      </c>
    </row>
    <row r="26" spans="1:12" s="1" customFormat="1" ht="12.75">
      <c r="A26" s="64" t="s">
        <v>87</v>
      </c>
      <c r="B26" s="63"/>
      <c r="C26" s="32"/>
      <c r="D26" s="32"/>
      <c r="E26" s="32"/>
      <c r="F26" s="32"/>
      <c r="G26" s="32"/>
      <c r="H26" s="32"/>
      <c r="I26" s="32">
        <v>2.57</v>
      </c>
      <c r="J26" s="32">
        <v>1012.7833900000001</v>
      </c>
      <c r="K26" s="17">
        <v>1015.3533900000001</v>
      </c>
      <c r="L26" s="33">
        <v>24.33</v>
      </c>
    </row>
    <row r="27" spans="1:12" s="1" customFormat="1" ht="12.75">
      <c r="A27" s="64" t="s">
        <v>88</v>
      </c>
      <c r="B27" s="63"/>
      <c r="C27" s="32"/>
      <c r="D27" s="32"/>
      <c r="E27" s="32"/>
      <c r="F27" s="32"/>
      <c r="G27" s="32"/>
      <c r="H27" s="32">
        <v>666.99</v>
      </c>
      <c r="I27" s="32"/>
      <c r="J27" s="32">
        <v>0</v>
      </c>
      <c r="K27" s="17">
        <v>666.99</v>
      </c>
      <c r="L27" s="33"/>
    </row>
    <row r="28" spans="1:12" s="72" customFormat="1" ht="12.75">
      <c r="A28" s="68" t="s">
        <v>89</v>
      </c>
      <c r="B28" s="69"/>
      <c r="C28" s="70">
        <v>1817.8289500000001</v>
      </c>
      <c r="D28" s="70">
        <v>0</v>
      </c>
      <c r="E28" s="70">
        <v>0</v>
      </c>
      <c r="F28" s="70"/>
      <c r="G28" s="70">
        <v>0</v>
      </c>
      <c r="H28" s="70"/>
      <c r="I28" s="70"/>
      <c r="J28" s="70">
        <v>0.52892999999994572</v>
      </c>
      <c r="K28" s="71">
        <v>1818.35788</v>
      </c>
      <c r="L28" s="70">
        <v>7.3255100000000368</v>
      </c>
    </row>
    <row r="29" spans="1:12" s="1" customFormat="1" ht="12.75">
      <c r="A29" s="64" t="s">
        <v>90</v>
      </c>
      <c r="B29" s="63"/>
      <c r="C29" s="32">
        <v>0</v>
      </c>
      <c r="D29" s="32">
        <v>0</v>
      </c>
      <c r="E29" s="32">
        <v>0</v>
      </c>
      <c r="F29" s="32">
        <v>0</v>
      </c>
      <c r="G29" s="32">
        <v>0</v>
      </c>
      <c r="H29" s="32">
        <v>0</v>
      </c>
      <c r="I29" s="32">
        <v>0</v>
      </c>
      <c r="J29" s="32">
        <v>111.1826212</v>
      </c>
      <c r="K29" s="17">
        <v>111.1826212</v>
      </c>
      <c r="L29" s="33">
        <v>48.752729900000006</v>
      </c>
    </row>
    <row r="30" spans="1:12" s="1" customFormat="1" ht="12.75">
      <c r="A30" s="64" t="s">
        <v>91</v>
      </c>
      <c r="B30" s="63"/>
      <c r="C30" s="32"/>
      <c r="D30" s="32">
        <v>67.146109999999993</v>
      </c>
      <c r="E30" s="32"/>
      <c r="F30" s="32"/>
      <c r="G30" s="32"/>
      <c r="H30" s="32"/>
      <c r="I30" s="32"/>
      <c r="J30" s="32">
        <v>46.768835599999996</v>
      </c>
      <c r="K30" s="17">
        <v>113.91494559999998</v>
      </c>
      <c r="L30" s="33">
        <v>245.65</v>
      </c>
    </row>
    <row r="31" spans="1:12" s="1" customFormat="1" ht="12.75">
      <c r="A31" s="64" t="s">
        <v>92</v>
      </c>
      <c r="B31" s="63"/>
      <c r="C31" s="32"/>
      <c r="D31" s="32">
        <v>57.546590000000002</v>
      </c>
      <c r="E31" s="32"/>
      <c r="F31" s="32"/>
      <c r="G31" s="32"/>
      <c r="H31" s="32"/>
      <c r="I31" s="32"/>
      <c r="J31" s="32">
        <v>9.1880100000000002</v>
      </c>
      <c r="K31" s="17">
        <v>66.7346</v>
      </c>
      <c r="L31" s="33">
        <v>90.01</v>
      </c>
    </row>
    <row r="32" spans="1:12" s="1" customFormat="1" ht="12.75">
      <c r="A32" s="64" t="s">
        <v>93</v>
      </c>
      <c r="B32" s="63"/>
      <c r="C32" s="32">
        <v>21.984251400000002</v>
      </c>
      <c r="D32" s="32">
        <v>196.5176448</v>
      </c>
      <c r="E32" s="32">
        <v>157.71419779999999</v>
      </c>
      <c r="F32" s="32">
        <v>246.57</v>
      </c>
      <c r="G32" s="32">
        <v>123.81428679999999</v>
      </c>
      <c r="H32" s="32">
        <v>137.59462400000001</v>
      </c>
      <c r="I32" s="32">
        <v>69.264638200000007</v>
      </c>
      <c r="J32" s="32">
        <v>85.927663499999994</v>
      </c>
      <c r="K32" s="17">
        <v>1039.3873065000002</v>
      </c>
      <c r="L32" s="33">
        <v>821.8</v>
      </c>
    </row>
    <row r="33" spans="1:12" s="1" customFormat="1" ht="12.75">
      <c r="A33" s="64" t="s">
        <v>94</v>
      </c>
      <c r="B33" s="63"/>
      <c r="C33" s="32"/>
      <c r="D33" s="32"/>
      <c r="E33" s="32"/>
      <c r="F33" s="32"/>
      <c r="G33" s="32"/>
      <c r="H33" s="32"/>
      <c r="I33" s="32"/>
      <c r="J33" s="32"/>
      <c r="K33" s="17">
        <v>0</v>
      </c>
      <c r="L33" s="33"/>
    </row>
    <row r="34" spans="1:12" s="47" customFormat="1" ht="12.75">
      <c r="A34" s="66" t="s">
        <v>95</v>
      </c>
      <c r="B34" s="67"/>
      <c r="C34" s="25">
        <v>1839.8132014</v>
      </c>
      <c r="D34" s="25">
        <v>1651.5400652999997</v>
      </c>
      <c r="E34" s="25">
        <v>2851.1964966999999</v>
      </c>
      <c r="F34" s="25">
        <v>1872.62</v>
      </c>
      <c r="G34" s="25">
        <v>123.81428679999999</v>
      </c>
      <c r="H34" s="25">
        <v>1150.6788147</v>
      </c>
      <c r="I34" s="25">
        <v>71.834638200000001</v>
      </c>
      <c r="J34" s="25">
        <v>9890.1882887000011</v>
      </c>
      <c r="K34" s="25">
        <v>19451.685791800006</v>
      </c>
      <c r="L34" s="25">
        <v>4019.1860166000006</v>
      </c>
    </row>
    <row r="35" spans="1:12" s="1" customFormat="1" ht="12.75">
      <c r="A35" s="64" t="s">
        <v>96</v>
      </c>
      <c r="B35" s="63"/>
      <c r="C35" s="33">
        <v>0</v>
      </c>
      <c r="D35" s="33">
        <v>-3003.8012054000001</v>
      </c>
      <c r="E35" s="33">
        <v>-1427.4295377000001</v>
      </c>
      <c r="F35" s="33">
        <v>7831.05</v>
      </c>
      <c r="G35" s="33">
        <v>18283.224309699999</v>
      </c>
      <c r="H35" s="33">
        <v>-1217.2420073000001</v>
      </c>
      <c r="I35" s="33">
        <v>21131.465429399999</v>
      </c>
      <c r="J35" s="33">
        <v>-41597.2669628</v>
      </c>
      <c r="K35" s="18">
        <v>2.5899993488565087E-5</v>
      </c>
      <c r="L35" s="18">
        <v>0</v>
      </c>
    </row>
    <row r="36" spans="1:12" s="47" customFormat="1" ht="12.75">
      <c r="A36" s="66" t="s">
        <v>97</v>
      </c>
      <c r="B36" s="67"/>
      <c r="C36" s="25">
        <v>1839.8132014</v>
      </c>
      <c r="D36" s="25">
        <v>140638.98378489999</v>
      </c>
      <c r="E36" s="25">
        <v>34333.052725900001</v>
      </c>
      <c r="F36" s="25">
        <v>79528.06</v>
      </c>
      <c r="G36" s="25">
        <v>22222.2564838</v>
      </c>
      <c r="H36" s="25">
        <v>72409.868445800006</v>
      </c>
      <c r="I36" s="25">
        <v>21286.302773399999</v>
      </c>
      <c r="J36" s="25">
        <v>61490.430991499976</v>
      </c>
      <c r="K36" s="25">
        <v>433748.76840669999</v>
      </c>
      <c r="L36" s="25">
        <v>359739.96168950002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4C33D-1B87-4268-994C-C9981E0F2A52}">
  <dimension ref="A1:L22"/>
  <sheetViews>
    <sheetView workbookViewId="0">
      <selection activeCell="A15" sqref="A15"/>
    </sheetView>
  </sheetViews>
  <sheetFormatPr defaultRowHeight="15"/>
  <cols>
    <col min="1" max="1" width="40.85546875" bestFit="1" customWidth="1"/>
    <col min="2" max="2" width="7.7109375" bestFit="1" customWidth="1"/>
    <col min="3" max="3" width="11.5703125" bestFit="1" customWidth="1"/>
    <col min="4" max="4" width="11.85546875" bestFit="1" customWidth="1"/>
    <col min="5" max="5" width="10.5703125" bestFit="1" customWidth="1"/>
    <col min="6" max="6" width="12" bestFit="1" customWidth="1"/>
    <col min="7" max="8" width="7.140625" bestFit="1" customWidth="1"/>
    <col min="9" max="9" width="8" bestFit="1" customWidth="1"/>
    <col min="10" max="10" width="11.42578125" bestFit="1" customWidth="1"/>
    <col min="11" max="12" width="11" bestFit="1" customWidth="1"/>
  </cols>
  <sheetData>
    <row r="1" spans="1:12" s="1" customFormat="1" ht="12.75">
      <c r="A1" s="7"/>
      <c r="C1" s="3"/>
      <c r="D1" s="3"/>
      <c r="E1" s="3"/>
      <c r="F1" s="3"/>
      <c r="G1" s="3"/>
      <c r="H1" s="3"/>
      <c r="I1" s="3"/>
      <c r="J1" s="3"/>
      <c r="K1" s="10" t="s">
        <v>2</v>
      </c>
      <c r="L1" s="10"/>
    </row>
    <row r="2" spans="1:12" s="1" customFormat="1" ht="25.5">
      <c r="A2" s="19" t="s">
        <v>3</v>
      </c>
      <c r="B2" s="12" t="s">
        <v>4</v>
      </c>
      <c r="C2" s="55" t="s">
        <v>5</v>
      </c>
      <c r="D2" s="55" t="s">
        <v>6</v>
      </c>
      <c r="E2" s="55" t="s">
        <v>7</v>
      </c>
      <c r="F2" s="55" t="s">
        <v>8</v>
      </c>
      <c r="G2" s="56" t="s">
        <v>9</v>
      </c>
      <c r="H2" s="55" t="s">
        <v>10</v>
      </c>
      <c r="I2" s="55" t="s">
        <v>11</v>
      </c>
      <c r="J2" s="55" t="s">
        <v>12</v>
      </c>
      <c r="K2" s="57" t="s">
        <v>13</v>
      </c>
      <c r="L2" s="13" t="s">
        <v>14</v>
      </c>
    </row>
    <row r="3" spans="1:12">
      <c r="A3" s="19" t="s">
        <v>98</v>
      </c>
      <c r="B3" s="21">
        <v>31</v>
      </c>
      <c r="C3" s="25"/>
      <c r="D3" s="25"/>
      <c r="E3" s="25"/>
      <c r="F3" s="25"/>
      <c r="G3" s="25"/>
      <c r="H3" s="25"/>
      <c r="I3" s="25"/>
      <c r="J3" s="25"/>
      <c r="K3" s="25"/>
      <c r="L3" s="26"/>
    </row>
    <row r="4" spans="1:12">
      <c r="A4" s="64" t="s">
        <v>99</v>
      </c>
      <c r="B4" s="63"/>
      <c r="C4" s="32"/>
      <c r="D4" s="32"/>
      <c r="E4" s="32"/>
      <c r="F4" s="32"/>
      <c r="G4" s="32"/>
      <c r="H4" s="32"/>
      <c r="I4" s="32"/>
      <c r="J4" s="32"/>
      <c r="K4" s="32"/>
      <c r="L4" s="33"/>
    </row>
    <row r="5" spans="1:12">
      <c r="A5" s="73" t="s">
        <v>100</v>
      </c>
      <c r="B5" s="63"/>
      <c r="C5" s="32">
        <v>0</v>
      </c>
      <c r="D5" s="32">
        <v>0</v>
      </c>
      <c r="E5" s="32"/>
      <c r="F5" s="32">
        <v>0</v>
      </c>
      <c r="G5" s="32">
        <v>0</v>
      </c>
      <c r="H5" s="32">
        <v>0</v>
      </c>
      <c r="I5" s="32">
        <v>0</v>
      </c>
      <c r="J5" s="32">
        <v>0</v>
      </c>
      <c r="K5" s="17">
        <v>0</v>
      </c>
      <c r="L5" s="18">
        <v>0</v>
      </c>
    </row>
    <row r="6" spans="1:12">
      <c r="A6" s="73" t="s">
        <v>101</v>
      </c>
      <c r="B6" s="63"/>
      <c r="C6" s="32">
        <v>0</v>
      </c>
      <c r="D6" s="32">
        <v>0</v>
      </c>
      <c r="E6" s="32"/>
      <c r="F6" s="32">
        <v>0</v>
      </c>
      <c r="G6" s="32">
        <v>0</v>
      </c>
      <c r="H6" s="32">
        <v>0</v>
      </c>
      <c r="I6" s="32">
        <v>0</v>
      </c>
      <c r="J6" s="32">
        <v>0</v>
      </c>
      <c r="K6" s="17">
        <v>0</v>
      </c>
      <c r="L6" s="18">
        <v>0</v>
      </c>
    </row>
    <row r="7" spans="1:12">
      <c r="A7" s="73" t="s">
        <v>102</v>
      </c>
      <c r="B7" s="63"/>
      <c r="C7" s="32">
        <v>0</v>
      </c>
      <c r="D7" s="32">
        <v>0</v>
      </c>
      <c r="E7" s="32"/>
      <c r="F7" s="32">
        <v>0</v>
      </c>
      <c r="G7" s="32">
        <v>0</v>
      </c>
      <c r="H7" s="32">
        <v>0</v>
      </c>
      <c r="I7" s="32">
        <v>0</v>
      </c>
      <c r="J7" s="32">
        <v>0</v>
      </c>
      <c r="K7" s="17">
        <v>0</v>
      </c>
      <c r="L7" s="18">
        <v>0</v>
      </c>
    </row>
    <row r="8" spans="1:12">
      <c r="A8" s="73" t="s">
        <v>103</v>
      </c>
      <c r="B8" s="63"/>
      <c r="C8" s="32">
        <v>104.48295999999999</v>
      </c>
      <c r="D8" s="32">
        <v>0</v>
      </c>
      <c r="E8" s="32">
        <v>0</v>
      </c>
      <c r="F8" s="32">
        <v>0</v>
      </c>
      <c r="G8" s="32">
        <v>0</v>
      </c>
      <c r="H8" s="32">
        <v>0</v>
      </c>
      <c r="I8" s="32">
        <v>0</v>
      </c>
      <c r="J8" s="32">
        <v>0</v>
      </c>
      <c r="K8" s="17">
        <v>104.48295999999999</v>
      </c>
      <c r="L8" s="18">
        <v>5.96</v>
      </c>
    </row>
    <row r="9" spans="1:12">
      <c r="A9" s="73" t="s">
        <v>104</v>
      </c>
      <c r="B9" s="63"/>
      <c r="C9" s="32">
        <v>48.328499999999998</v>
      </c>
      <c r="D9" s="32">
        <v>0</v>
      </c>
      <c r="E9" s="32">
        <v>0</v>
      </c>
      <c r="F9" s="32">
        <v>0</v>
      </c>
      <c r="G9" s="32">
        <v>0</v>
      </c>
      <c r="H9" s="32">
        <v>0</v>
      </c>
      <c r="I9" s="32">
        <v>0</v>
      </c>
      <c r="J9" s="32">
        <v>0</v>
      </c>
      <c r="K9" s="17">
        <v>48.328499999999998</v>
      </c>
      <c r="L9" s="18">
        <v>709.22789</v>
      </c>
    </row>
    <row r="10" spans="1:12">
      <c r="A10" s="73" t="s">
        <v>105</v>
      </c>
      <c r="B10" s="63"/>
      <c r="C10" s="32">
        <v>0</v>
      </c>
      <c r="D10" s="32">
        <v>0</v>
      </c>
      <c r="E10" s="32">
        <v>0</v>
      </c>
      <c r="F10" s="32">
        <v>0</v>
      </c>
      <c r="G10" s="32">
        <v>0</v>
      </c>
      <c r="H10" s="32">
        <v>0</v>
      </c>
      <c r="I10" s="32">
        <v>0</v>
      </c>
      <c r="J10" s="32">
        <v>14.156128300000001</v>
      </c>
      <c r="K10" s="17">
        <v>14.156128300000001</v>
      </c>
      <c r="L10" s="18">
        <v>1.02841</v>
      </c>
    </row>
    <row r="11" spans="1:12">
      <c r="A11" s="73" t="s">
        <v>106</v>
      </c>
      <c r="B11" s="63"/>
      <c r="C11" s="32">
        <v>0.32323400000001357</v>
      </c>
      <c r="D11" s="32">
        <v>3.4534709000000001</v>
      </c>
      <c r="E11" s="32">
        <v>10.412505699999999</v>
      </c>
      <c r="F11" s="32">
        <v>16.330000000000002</v>
      </c>
      <c r="G11" s="32">
        <v>1.3545210999999999</v>
      </c>
      <c r="H11" s="32">
        <v>7.7044394999999994</v>
      </c>
      <c r="I11" s="32">
        <v>1.8432181000000001</v>
      </c>
      <c r="J11" s="32">
        <v>0.38261559999999994</v>
      </c>
      <c r="K11" s="17">
        <v>41.804004900000017</v>
      </c>
      <c r="L11" s="18">
        <v>43.880374999999994</v>
      </c>
    </row>
    <row r="12" spans="1:12">
      <c r="A12" s="64" t="s">
        <v>107</v>
      </c>
      <c r="B12" s="63"/>
      <c r="C12" s="32">
        <v>0</v>
      </c>
      <c r="D12" s="32">
        <v>0</v>
      </c>
      <c r="E12" s="32">
        <v>50.00367</v>
      </c>
      <c r="F12" s="32">
        <v>0</v>
      </c>
      <c r="G12" s="32">
        <v>0</v>
      </c>
      <c r="H12" s="32">
        <v>0</v>
      </c>
      <c r="I12" s="32">
        <v>0</v>
      </c>
      <c r="J12" s="32">
        <v>0</v>
      </c>
      <c r="K12" s="17">
        <v>50.00367</v>
      </c>
      <c r="L12" s="18">
        <v>42.73</v>
      </c>
    </row>
    <row r="13" spans="1:12">
      <c r="A13" s="64" t="s">
        <v>108</v>
      </c>
      <c r="B13" s="63"/>
      <c r="C13" s="32">
        <v>0</v>
      </c>
      <c r="D13" s="32">
        <v>0</v>
      </c>
      <c r="E13" s="32">
        <v>0</v>
      </c>
      <c r="F13" s="32">
        <v>0</v>
      </c>
      <c r="G13" s="32">
        <v>0</v>
      </c>
      <c r="H13" s="32">
        <v>0</v>
      </c>
      <c r="I13" s="32">
        <v>0</v>
      </c>
      <c r="J13" s="32">
        <v>0</v>
      </c>
      <c r="K13" s="32"/>
      <c r="L13" s="18">
        <v>0</v>
      </c>
    </row>
    <row r="14" spans="1:12">
      <c r="A14" s="64" t="s">
        <v>109</v>
      </c>
      <c r="B14" s="63"/>
      <c r="C14" s="32">
        <v>0</v>
      </c>
      <c r="D14" s="32">
        <v>0</v>
      </c>
      <c r="E14" s="32">
        <v>0</v>
      </c>
      <c r="F14" s="32">
        <v>0</v>
      </c>
      <c r="G14" s="32">
        <v>0</v>
      </c>
      <c r="H14" s="32">
        <v>0</v>
      </c>
      <c r="I14" s="32">
        <v>0</v>
      </c>
      <c r="J14" s="32">
        <v>0</v>
      </c>
      <c r="K14" s="17">
        <v>0</v>
      </c>
      <c r="L14" s="18">
        <v>0</v>
      </c>
    </row>
    <row r="15" spans="1:12">
      <c r="A15" s="64" t="s">
        <v>110</v>
      </c>
      <c r="B15" s="63"/>
      <c r="C15" s="32">
        <v>0</v>
      </c>
      <c r="D15" s="32">
        <v>0</v>
      </c>
      <c r="E15" s="32">
        <v>0</v>
      </c>
      <c r="F15" s="32">
        <v>0</v>
      </c>
      <c r="G15" s="32">
        <v>0</v>
      </c>
      <c r="H15" s="32">
        <v>0</v>
      </c>
      <c r="I15" s="32">
        <v>0</v>
      </c>
      <c r="J15" s="32">
        <v>0</v>
      </c>
      <c r="K15" s="17">
        <v>0</v>
      </c>
      <c r="L15" s="18">
        <v>0</v>
      </c>
    </row>
    <row r="16" spans="1:12">
      <c r="A16" s="62" t="s">
        <v>111</v>
      </c>
      <c r="B16" s="63"/>
      <c r="C16" s="32">
        <v>1.3917108999999999</v>
      </c>
      <c r="D16" s="32">
        <v>17.117411399999998</v>
      </c>
      <c r="E16" s="32">
        <v>0</v>
      </c>
      <c r="F16" s="32">
        <v>18.350000000000001</v>
      </c>
      <c r="G16" s="32">
        <v>0</v>
      </c>
      <c r="H16" s="32">
        <v>0.35199000000000003</v>
      </c>
      <c r="I16" s="32">
        <v>0</v>
      </c>
      <c r="J16" s="32">
        <v>18.740379999999998</v>
      </c>
      <c r="K16" s="17">
        <v>55.951492299999998</v>
      </c>
      <c r="L16" s="18">
        <v>25.8877956</v>
      </c>
    </row>
    <row r="17" spans="1:12">
      <c r="A17" s="74" t="s">
        <v>112</v>
      </c>
      <c r="B17" s="63"/>
      <c r="C17" s="32">
        <v>0</v>
      </c>
      <c r="D17" s="32">
        <v>196.26247549999999</v>
      </c>
      <c r="E17" s="32">
        <v>7.4633356000000006</v>
      </c>
      <c r="F17" s="32">
        <v>13.399999999999999</v>
      </c>
      <c r="G17" s="32">
        <v>13.261125099999999</v>
      </c>
      <c r="H17" s="32">
        <v>0</v>
      </c>
      <c r="I17" s="32">
        <v>8.3184756999999987</v>
      </c>
      <c r="J17" s="32">
        <v>701.28491069999995</v>
      </c>
      <c r="K17" s="75">
        <v>939.9903225999999</v>
      </c>
      <c r="L17" s="76">
        <v>166.36758170000002</v>
      </c>
    </row>
    <row r="18" spans="1:12">
      <c r="A18" s="64" t="s">
        <v>113</v>
      </c>
      <c r="B18" s="63"/>
      <c r="C18" s="32"/>
      <c r="D18" s="32">
        <v>0</v>
      </c>
      <c r="E18" s="32"/>
      <c r="F18" s="32">
        <v>0</v>
      </c>
      <c r="G18" s="32"/>
      <c r="H18" s="32"/>
      <c r="I18" s="32"/>
      <c r="J18" s="32"/>
      <c r="K18" s="77">
        <v>0</v>
      </c>
      <c r="L18" s="76">
        <v>0</v>
      </c>
    </row>
    <row r="19" spans="1:12">
      <c r="A19" s="78" t="s">
        <v>114</v>
      </c>
      <c r="B19" s="63"/>
      <c r="C19" s="32">
        <v>0</v>
      </c>
      <c r="D19" s="32">
        <v>-196.26247549999999</v>
      </c>
      <c r="E19" s="32">
        <v>-7.4633356000000006</v>
      </c>
      <c r="F19" s="32">
        <v>-13.399999999999999</v>
      </c>
      <c r="G19" s="32">
        <v>-13.261125099999999</v>
      </c>
      <c r="H19" s="32">
        <v>0</v>
      </c>
      <c r="I19" s="32">
        <v>-8.3184756999999987</v>
      </c>
      <c r="J19" s="32">
        <v>-701.28491069999995</v>
      </c>
      <c r="K19" s="77">
        <v>-939.9903225999999</v>
      </c>
      <c r="L19" s="76">
        <v>-166.36758170000002</v>
      </c>
    </row>
    <row r="20" spans="1:12">
      <c r="A20" s="64" t="s">
        <v>115</v>
      </c>
      <c r="B20" s="63"/>
      <c r="C20" s="32">
        <v>0</v>
      </c>
      <c r="D20" s="32">
        <v>0</v>
      </c>
      <c r="E20" s="32">
        <v>0</v>
      </c>
      <c r="F20" s="32">
        <v>0</v>
      </c>
      <c r="G20" s="32">
        <v>0</v>
      </c>
      <c r="H20" s="32">
        <v>0</v>
      </c>
      <c r="I20" s="32">
        <v>0</v>
      </c>
      <c r="J20" s="32">
        <v>0</v>
      </c>
      <c r="K20" s="79">
        <v>0</v>
      </c>
      <c r="L20" s="26">
        <v>0</v>
      </c>
    </row>
    <row r="21" spans="1:12" ht="25.5">
      <c r="A21" s="15" t="s">
        <v>116</v>
      </c>
      <c r="B21" s="63"/>
      <c r="C21" s="32">
        <v>26.535548000000002</v>
      </c>
      <c r="D21" s="32">
        <v>29.771135299999969</v>
      </c>
      <c r="E21" s="32">
        <v>0.93038080000000001</v>
      </c>
      <c r="F21" s="32">
        <v>1.99</v>
      </c>
      <c r="G21" s="32">
        <v>0.23094999999999999</v>
      </c>
      <c r="H21" s="32">
        <v>6.4178635000000002</v>
      </c>
      <c r="I21" s="32">
        <v>2.3733004000000002</v>
      </c>
      <c r="J21" s="32">
        <v>291.18414690000003</v>
      </c>
      <c r="K21" s="17">
        <v>359.4333249</v>
      </c>
      <c r="L21" s="18">
        <v>1168.54</v>
      </c>
    </row>
    <row r="22" spans="1:12">
      <c r="A22" s="19" t="s">
        <v>117</v>
      </c>
      <c r="B22" s="67"/>
      <c r="C22" s="25">
        <v>181.06195289999999</v>
      </c>
      <c r="D22" s="25">
        <v>50.342017599999963</v>
      </c>
      <c r="E22" s="25">
        <v>61.346556499999998</v>
      </c>
      <c r="F22" s="25">
        <v>36.670000000000009</v>
      </c>
      <c r="G22" s="25">
        <v>1.5854710999999999</v>
      </c>
      <c r="H22" s="25">
        <v>14.474292999999999</v>
      </c>
      <c r="I22" s="25">
        <v>4.2165185000000003</v>
      </c>
      <c r="J22" s="25">
        <v>324.46327080000003</v>
      </c>
      <c r="K22" s="25">
        <v>674.16008039999997</v>
      </c>
      <c r="L22" s="25">
        <v>1997.2544705999999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4DB13-F078-49EF-8F14-215EC382135D}">
  <dimension ref="A1:L16"/>
  <sheetViews>
    <sheetView workbookViewId="0">
      <selection activeCell="E16" sqref="E16"/>
    </sheetView>
  </sheetViews>
  <sheetFormatPr defaultColWidth="14.28515625" defaultRowHeight="15"/>
  <cols>
    <col min="2" max="2" width="7.7109375" bestFit="1" customWidth="1"/>
    <col min="3" max="3" width="11.5703125" bestFit="1" customWidth="1"/>
    <col min="4" max="4" width="11.85546875" bestFit="1" customWidth="1"/>
    <col min="5" max="5" width="10.5703125" bestFit="1" customWidth="1"/>
    <col min="6" max="6" width="12" bestFit="1" customWidth="1"/>
    <col min="7" max="9" width="10" bestFit="1" customWidth="1"/>
    <col min="10" max="12" width="11.42578125" bestFit="1" customWidth="1"/>
  </cols>
  <sheetData>
    <row r="1" spans="1:12" s="1" customFormat="1" ht="12.75">
      <c r="A1" s="7"/>
      <c r="C1" s="3"/>
      <c r="D1" s="3"/>
      <c r="E1" s="3"/>
      <c r="F1" s="3"/>
      <c r="G1" s="3"/>
      <c r="H1" s="3"/>
      <c r="I1" s="3"/>
      <c r="J1" s="3"/>
      <c r="K1" s="10" t="s">
        <v>2</v>
      </c>
      <c r="L1" s="10"/>
    </row>
    <row r="2" spans="1:12" s="1" customFormat="1" ht="25.5">
      <c r="A2" s="19" t="s">
        <v>3</v>
      </c>
      <c r="B2" s="12" t="s">
        <v>4</v>
      </c>
      <c r="C2" s="55" t="s">
        <v>5</v>
      </c>
      <c r="D2" s="55" t="s">
        <v>6</v>
      </c>
      <c r="E2" s="55" t="s">
        <v>7</v>
      </c>
      <c r="F2" s="55" t="s">
        <v>8</v>
      </c>
      <c r="G2" s="56" t="s">
        <v>9</v>
      </c>
      <c r="H2" s="55" t="s">
        <v>10</v>
      </c>
      <c r="I2" s="55" t="s">
        <v>11</v>
      </c>
      <c r="J2" s="55" t="s">
        <v>12</v>
      </c>
      <c r="K2" s="57" t="s">
        <v>13</v>
      </c>
      <c r="L2" s="13" t="s">
        <v>14</v>
      </c>
    </row>
    <row r="3" spans="1:12" ht="25.5">
      <c r="A3" s="80" t="s">
        <v>24</v>
      </c>
      <c r="B3" s="59">
        <v>32</v>
      </c>
      <c r="C3" s="81"/>
      <c r="D3" s="81"/>
      <c r="E3" s="81"/>
      <c r="F3" s="81"/>
      <c r="G3" s="81"/>
      <c r="H3" s="81"/>
      <c r="I3" s="81"/>
      <c r="J3" s="81"/>
      <c r="K3" s="81"/>
      <c r="L3" s="81"/>
    </row>
    <row r="4" spans="1:12">
      <c r="A4" s="66" t="s">
        <v>118</v>
      </c>
      <c r="B4" s="63"/>
      <c r="C4" s="32"/>
      <c r="D4" s="32"/>
      <c r="E4" s="32"/>
      <c r="F4" s="32"/>
      <c r="G4" s="32"/>
      <c r="H4" s="32"/>
      <c r="I4" s="32"/>
      <c r="J4" s="32"/>
      <c r="K4" s="32"/>
      <c r="L4" s="32"/>
    </row>
    <row r="5" spans="1:12">
      <c r="A5" s="64" t="s">
        <v>119</v>
      </c>
      <c r="B5" s="63"/>
      <c r="C5" s="33">
        <v>0</v>
      </c>
      <c r="D5" s="33">
        <v>18398.723247599999</v>
      </c>
      <c r="E5" s="33">
        <v>3386.3042742999992</v>
      </c>
      <c r="F5" s="33">
        <v>12143.339999999998</v>
      </c>
      <c r="G5" s="33">
        <v>6452.7318221999985</v>
      </c>
      <c r="H5" s="33">
        <v>7325.81</v>
      </c>
      <c r="I5" s="33">
        <v>4033.1675783000001</v>
      </c>
      <c r="J5" s="33"/>
      <c r="K5" s="18">
        <v>51740.076922399996</v>
      </c>
      <c r="L5" s="18">
        <v>56403.372857000009</v>
      </c>
    </row>
    <row r="6" spans="1:12">
      <c r="A6" s="64" t="s">
        <v>120</v>
      </c>
      <c r="B6" s="63"/>
      <c r="C6" s="33">
        <v>0</v>
      </c>
      <c r="D6" s="33">
        <v>0</v>
      </c>
      <c r="E6" s="33">
        <v>0</v>
      </c>
      <c r="F6" s="33">
        <v>0</v>
      </c>
      <c r="G6" s="33">
        <v>0</v>
      </c>
      <c r="H6" s="33">
        <v>0</v>
      </c>
      <c r="I6" s="33">
        <v>0</v>
      </c>
      <c r="J6" s="33">
        <v>33766.135520399999</v>
      </c>
      <c r="K6" s="18">
        <v>33766.135520399999</v>
      </c>
      <c r="L6" s="18">
        <v>32470.165111599999</v>
      </c>
    </row>
    <row r="7" spans="1:12">
      <c r="A7" s="64"/>
      <c r="B7" s="63"/>
      <c r="C7" s="32">
        <v>0</v>
      </c>
      <c r="D7" s="32">
        <v>18398.723247599999</v>
      </c>
      <c r="E7" s="32">
        <v>3386.3042742999992</v>
      </c>
      <c r="F7" s="32">
        <v>12143.339999999998</v>
      </c>
      <c r="G7" s="32">
        <v>6452.7318221999985</v>
      </c>
      <c r="H7" s="32">
        <v>7325.81</v>
      </c>
      <c r="I7" s="32">
        <v>4033.1675783000001</v>
      </c>
      <c r="J7" s="32">
        <v>33766.135520399999</v>
      </c>
      <c r="K7" s="32">
        <v>85506.212442799995</v>
      </c>
      <c r="L7" s="33">
        <v>88873.537968600009</v>
      </c>
    </row>
    <row r="8" spans="1:12">
      <c r="A8" s="66" t="s">
        <v>121</v>
      </c>
      <c r="B8" s="63"/>
      <c r="C8" s="32"/>
      <c r="D8" s="32"/>
      <c r="E8" s="32"/>
      <c r="F8" s="32"/>
      <c r="G8" s="32"/>
      <c r="H8" s="32"/>
      <c r="I8" s="32"/>
      <c r="J8" s="32"/>
      <c r="K8" s="32"/>
      <c r="L8" s="33"/>
    </row>
    <row r="9" spans="1:12">
      <c r="A9" s="64" t="s">
        <v>119</v>
      </c>
      <c r="B9" s="63"/>
      <c r="C9" s="32">
        <v>0</v>
      </c>
      <c r="D9" s="32">
        <v>97148.610063400003</v>
      </c>
      <c r="E9" s="32">
        <v>27384.701795199999</v>
      </c>
      <c r="F9" s="32">
        <v>48721.930000000008</v>
      </c>
      <c r="G9" s="32">
        <v>11212.970617200001</v>
      </c>
      <c r="H9" s="32">
        <v>39459.653131300001</v>
      </c>
      <c r="I9" s="32">
        <v>16292.616030299998</v>
      </c>
      <c r="J9" s="32"/>
      <c r="K9" s="17">
        <v>240220.48163740002</v>
      </c>
      <c r="L9" s="18">
        <v>185085.38733839997</v>
      </c>
    </row>
    <row r="10" spans="1:12">
      <c r="A10" s="64" t="s">
        <v>120</v>
      </c>
      <c r="B10" s="63"/>
      <c r="C10" s="32"/>
      <c r="D10" s="32"/>
      <c r="E10" s="32"/>
      <c r="F10" s="32"/>
      <c r="G10" s="32"/>
      <c r="H10" s="32"/>
      <c r="I10" s="32"/>
      <c r="J10" s="32">
        <v>13061.985198599999</v>
      </c>
      <c r="K10" s="17">
        <v>13061.985198599999</v>
      </c>
      <c r="L10" s="18">
        <v>15372.060909600001</v>
      </c>
    </row>
    <row r="11" spans="1:12">
      <c r="A11" s="64"/>
      <c r="B11" s="63"/>
      <c r="C11" s="32">
        <v>0</v>
      </c>
      <c r="D11" s="32">
        <v>97148.610063400003</v>
      </c>
      <c r="E11" s="32">
        <v>27384.701795199999</v>
      </c>
      <c r="F11" s="32">
        <v>48721.930000000008</v>
      </c>
      <c r="G11" s="32">
        <v>11212.970617200001</v>
      </c>
      <c r="H11" s="32">
        <v>39459.653131300001</v>
      </c>
      <c r="I11" s="32">
        <v>16292.616030299998</v>
      </c>
      <c r="J11" s="32">
        <v>13061.985198599999</v>
      </c>
      <c r="K11" s="32">
        <v>253282.46683600004</v>
      </c>
      <c r="L11" s="33">
        <v>200457.44824799997</v>
      </c>
    </row>
    <row r="12" spans="1:12">
      <c r="A12" s="66" t="s">
        <v>122</v>
      </c>
      <c r="B12" s="63"/>
      <c r="C12" s="32"/>
      <c r="D12" s="32"/>
      <c r="E12" s="32"/>
      <c r="F12" s="32"/>
      <c r="G12" s="32"/>
      <c r="H12" s="32"/>
      <c r="I12" s="32"/>
      <c r="J12" s="32"/>
      <c r="K12" s="32"/>
      <c r="L12" s="33"/>
    </row>
    <row r="13" spans="1:12">
      <c r="A13" s="64" t="s">
        <v>119</v>
      </c>
      <c r="B13" s="63"/>
      <c r="C13" s="32">
        <v>0</v>
      </c>
      <c r="D13" s="32">
        <v>34227.474962</v>
      </c>
      <c r="E13" s="32">
        <v>10080.625419100001</v>
      </c>
      <c r="F13" s="32">
        <v>13316.230000000001</v>
      </c>
      <c r="G13" s="32">
        <v>6563.8601411</v>
      </c>
      <c r="H13" s="32">
        <v>8248.8086851999997</v>
      </c>
      <c r="I13" s="32">
        <v>7543.1378026000002</v>
      </c>
      <c r="J13" s="32"/>
      <c r="K13" s="17">
        <v>79980.137010000006</v>
      </c>
      <c r="L13" s="33">
        <v>51739.660097100001</v>
      </c>
    </row>
    <row r="14" spans="1:12">
      <c r="A14" s="64" t="s">
        <v>120</v>
      </c>
      <c r="B14" s="63"/>
      <c r="C14" s="32">
        <v>0</v>
      </c>
      <c r="D14" s="82"/>
      <c r="E14" s="32">
        <v>1.9499999999999999E-3</v>
      </c>
      <c r="F14" s="32">
        <v>0</v>
      </c>
      <c r="G14" s="32">
        <v>0</v>
      </c>
      <c r="H14" s="32">
        <v>0</v>
      </c>
      <c r="I14" s="32">
        <v>0</v>
      </c>
      <c r="J14" s="32">
        <v>31851.741477199997</v>
      </c>
      <c r="K14" s="17">
        <v>31851.743427199999</v>
      </c>
      <c r="L14" s="33">
        <v>33766.545367899998</v>
      </c>
    </row>
    <row r="15" spans="1:12">
      <c r="A15" s="64"/>
      <c r="B15" s="63"/>
      <c r="C15" s="32">
        <v>0</v>
      </c>
      <c r="D15" s="32">
        <v>34227.474962</v>
      </c>
      <c r="E15" s="32">
        <v>10080.627369100001</v>
      </c>
      <c r="F15" s="32">
        <v>13316.230000000001</v>
      </c>
      <c r="G15" s="32">
        <v>6563.8601411</v>
      </c>
      <c r="H15" s="32">
        <v>8248.8086851999997</v>
      </c>
      <c r="I15" s="32">
        <v>7543.1378026000002</v>
      </c>
      <c r="J15" s="32">
        <v>31851.741477199997</v>
      </c>
      <c r="K15" s="32">
        <v>111831.8804372</v>
      </c>
      <c r="L15" s="33">
        <v>85506.205465000006</v>
      </c>
    </row>
    <row r="16" spans="1:12">
      <c r="A16" s="66" t="s">
        <v>117</v>
      </c>
      <c r="B16" s="67"/>
      <c r="C16" s="25">
        <v>0</v>
      </c>
      <c r="D16" s="25">
        <v>81319.858348999987</v>
      </c>
      <c r="E16" s="25">
        <v>20690.378700399997</v>
      </c>
      <c r="F16" s="25">
        <v>47549.04</v>
      </c>
      <c r="G16" s="25">
        <v>11101.8422983</v>
      </c>
      <c r="H16" s="25">
        <v>38536.654446100001</v>
      </c>
      <c r="I16" s="25">
        <v>12782.645805999999</v>
      </c>
      <c r="J16" s="25">
        <v>14976.379241800001</v>
      </c>
      <c r="K16" s="25">
        <v>226956.79884160002</v>
      </c>
      <c r="L16" s="26">
        <v>203824.78075159999</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FA139-6B36-495D-80FC-C9749EF31114}">
  <dimension ref="A1:L21"/>
  <sheetViews>
    <sheetView workbookViewId="0">
      <selection activeCell="C6" sqref="C6"/>
    </sheetView>
  </sheetViews>
  <sheetFormatPr defaultRowHeight="15"/>
  <cols>
    <col min="1" max="1" width="29.28515625" bestFit="1" customWidth="1"/>
    <col min="2" max="2" width="7.7109375" bestFit="1" customWidth="1"/>
    <col min="3" max="3" width="11.5703125" bestFit="1" customWidth="1"/>
    <col min="4" max="4" width="11.85546875" bestFit="1" customWidth="1"/>
    <col min="5" max="5" width="10.5703125" bestFit="1" customWidth="1"/>
    <col min="6" max="6" width="12" bestFit="1" customWidth="1"/>
    <col min="7" max="7" width="9" bestFit="1" customWidth="1"/>
    <col min="8" max="8" width="10" bestFit="1" customWidth="1"/>
    <col min="9" max="9" width="9" bestFit="1" customWidth="1"/>
    <col min="10" max="12" width="11.42578125" bestFit="1" customWidth="1"/>
  </cols>
  <sheetData>
    <row r="1" spans="1:12" s="1" customFormat="1" ht="12.75">
      <c r="A1" s="7"/>
      <c r="C1" s="3"/>
      <c r="D1" s="3"/>
      <c r="E1" s="3"/>
      <c r="F1" s="3"/>
      <c r="G1" s="3"/>
      <c r="H1" s="3"/>
      <c r="I1" s="3"/>
      <c r="J1" s="3"/>
      <c r="K1" s="10" t="s">
        <v>2</v>
      </c>
      <c r="L1" s="10"/>
    </row>
    <row r="2" spans="1:12" s="1" customFormat="1" ht="38.25">
      <c r="A2" s="19" t="s">
        <v>3</v>
      </c>
      <c r="B2" s="12" t="s">
        <v>4</v>
      </c>
      <c r="C2" s="55" t="s">
        <v>5</v>
      </c>
      <c r="D2" s="55" t="s">
        <v>6</v>
      </c>
      <c r="E2" s="55" t="s">
        <v>7</v>
      </c>
      <c r="F2" s="55" t="s">
        <v>8</v>
      </c>
      <c r="G2" s="56" t="s">
        <v>9</v>
      </c>
      <c r="H2" s="55" t="s">
        <v>10</v>
      </c>
      <c r="I2" s="55" t="s">
        <v>11</v>
      </c>
      <c r="J2" s="55" t="s">
        <v>12</v>
      </c>
      <c r="K2" s="57" t="s">
        <v>13</v>
      </c>
      <c r="L2" s="13" t="s">
        <v>14</v>
      </c>
    </row>
    <row r="3" spans="1:12" ht="38.25">
      <c r="A3" s="66" t="s">
        <v>26</v>
      </c>
      <c r="B3" s="21">
        <v>34</v>
      </c>
      <c r="C3" s="25"/>
      <c r="D3" s="25"/>
      <c r="E3" s="25"/>
      <c r="F3" s="25"/>
      <c r="G3" s="25"/>
      <c r="H3" s="25"/>
      <c r="I3" s="25"/>
      <c r="J3" s="25"/>
      <c r="K3" s="25"/>
      <c r="L3" s="25"/>
    </row>
    <row r="4" spans="1:12">
      <c r="A4" s="66" t="s">
        <v>123</v>
      </c>
      <c r="B4" s="63"/>
      <c r="C4" s="32"/>
      <c r="D4" s="32"/>
      <c r="E4" s="32"/>
      <c r="F4" s="32"/>
      <c r="G4" s="32"/>
      <c r="H4" s="32"/>
      <c r="I4" s="32"/>
      <c r="J4" s="32"/>
      <c r="K4" s="32"/>
      <c r="L4" s="32"/>
    </row>
    <row r="5" spans="1:12">
      <c r="A5" s="64" t="s">
        <v>124</v>
      </c>
      <c r="B5" s="63"/>
      <c r="C5" s="33">
        <v>0</v>
      </c>
      <c r="D5" s="33">
        <v>9.3999999999999998E-6</v>
      </c>
      <c r="E5" s="33">
        <v>199.75523130000002</v>
      </c>
      <c r="F5" s="33">
        <v>6434.45</v>
      </c>
      <c r="G5" s="33">
        <v>0</v>
      </c>
      <c r="H5" s="33">
        <v>20766.400000000001</v>
      </c>
      <c r="I5" s="33">
        <v>0</v>
      </c>
      <c r="J5" s="33">
        <v>0</v>
      </c>
      <c r="K5" s="18">
        <v>27400.605240700002</v>
      </c>
      <c r="L5" s="33">
        <v>26610.213172299998</v>
      </c>
    </row>
    <row r="6" spans="1:12">
      <c r="A6" s="64" t="s">
        <v>125</v>
      </c>
      <c r="B6" s="63"/>
      <c r="C6" s="33">
        <v>0</v>
      </c>
      <c r="D6" s="33">
        <v>15860.288742200006</v>
      </c>
      <c r="E6" s="33">
        <v>7006.5056351000003</v>
      </c>
      <c r="F6" s="33">
        <v>28036.140000000003</v>
      </c>
      <c r="G6" s="33">
        <v>8549.7878846000021</v>
      </c>
      <c r="H6" s="33">
        <v>23143.75</v>
      </c>
      <c r="I6" s="33">
        <v>2795.6841826999998</v>
      </c>
      <c r="J6" s="33">
        <v>0</v>
      </c>
      <c r="K6" s="18">
        <v>85392.156444600027</v>
      </c>
      <c r="L6" s="33">
        <v>86500.090523699982</v>
      </c>
    </row>
    <row r="7" spans="1:12">
      <c r="A7" s="64" t="s">
        <v>126</v>
      </c>
      <c r="B7" s="63"/>
      <c r="C7" s="33">
        <v>0</v>
      </c>
      <c r="D7" s="33">
        <v>424.23949490000001</v>
      </c>
      <c r="E7" s="33">
        <v>19.961580000000001</v>
      </c>
      <c r="F7" s="33">
        <v>211.97</v>
      </c>
      <c r="G7" s="33">
        <v>125.17263749999999</v>
      </c>
      <c r="H7" s="33">
        <v>381.95</v>
      </c>
      <c r="I7" s="33">
        <v>251.58249309999999</v>
      </c>
      <c r="J7" s="33">
        <v>0</v>
      </c>
      <c r="K7" s="18">
        <v>1414.8762055</v>
      </c>
      <c r="L7" s="33">
        <v>1183.6198400000001</v>
      </c>
    </row>
    <row r="8" spans="1:12" ht="25.5">
      <c r="A8" s="64" t="s">
        <v>127</v>
      </c>
      <c r="B8" s="63"/>
      <c r="C8" s="33"/>
      <c r="D8" s="33">
        <v>0</v>
      </c>
      <c r="E8" s="33"/>
      <c r="F8" s="33"/>
      <c r="G8" s="33"/>
      <c r="H8" s="33"/>
      <c r="I8" s="33"/>
      <c r="J8" s="33"/>
      <c r="K8" s="33">
        <v>0</v>
      </c>
      <c r="L8" s="33">
        <v>0</v>
      </c>
    </row>
    <row r="9" spans="1:12">
      <c r="A9" s="64" t="s">
        <v>128</v>
      </c>
      <c r="B9" s="63"/>
      <c r="C9" s="33"/>
      <c r="D9" s="33"/>
      <c r="E9" s="33"/>
      <c r="F9" s="33"/>
      <c r="G9" s="33"/>
      <c r="H9" s="33"/>
      <c r="I9" s="33"/>
      <c r="J9" s="33"/>
      <c r="K9" s="33">
        <v>0</v>
      </c>
      <c r="L9" s="33">
        <v>0</v>
      </c>
    </row>
    <row r="10" spans="1:12">
      <c r="A10" s="64"/>
      <c r="B10" s="63"/>
      <c r="C10" s="33">
        <v>0</v>
      </c>
      <c r="D10" s="33">
        <v>16284.528246500005</v>
      </c>
      <c r="E10" s="33">
        <v>7226.2224464000001</v>
      </c>
      <c r="F10" s="33">
        <v>34682.560000000005</v>
      </c>
      <c r="G10" s="33">
        <v>8674.960522100002</v>
      </c>
      <c r="H10" s="33">
        <v>44292.100000000006</v>
      </c>
      <c r="I10" s="33">
        <v>3047.2666758</v>
      </c>
      <c r="J10" s="33">
        <v>0</v>
      </c>
      <c r="K10" s="33">
        <v>114207.63789080003</v>
      </c>
      <c r="L10" s="33">
        <v>114293.92353599999</v>
      </c>
    </row>
    <row r="11" spans="1:12">
      <c r="A11" s="64" t="s">
        <v>129</v>
      </c>
      <c r="B11" s="63"/>
      <c r="C11" s="32"/>
      <c r="D11" s="32"/>
      <c r="E11" s="32"/>
      <c r="F11" s="32"/>
      <c r="G11" s="32"/>
      <c r="H11" s="32"/>
      <c r="I11" s="32"/>
      <c r="J11" s="32"/>
      <c r="K11" s="17">
        <v>0</v>
      </c>
      <c r="L11" s="33"/>
    </row>
    <row r="12" spans="1:12">
      <c r="A12" s="66" t="s">
        <v>130</v>
      </c>
      <c r="B12" s="63"/>
      <c r="C12" s="32"/>
      <c r="D12" s="32"/>
      <c r="E12" s="32"/>
      <c r="F12" s="32"/>
      <c r="G12" s="32"/>
      <c r="H12" s="32"/>
      <c r="I12" s="32"/>
      <c r="J12" s="32"/>
      <c r="K12" s="32"/>
      <c r="L12" s="33"/>
    </row>
    <row r="13" spans="1:12">
      <c r="A13" s="64" t="s">
        <v>124</v>
      </c>
      <c r="B13" s="63"/>
      <c r="C13" s="32">
        <v>0</v>
      </c>
      <c r="D13" s="32">
        <v>0</v>
      </c>
      <c r="E13" s="32">
        <v>949.77393350000011</v>
      </c>
      <c r="F13" s="32">
        <v>7428.9840200000381</v>
      </c>
      <c r="G13" s="32">
        <v>0</v>
      </c>
      <c r="H13" s="32">
        <v>12498.806252099999</v>
      </c>
      <c r="I13" s="32">
        <v>0</v>
      </c>
      <c r="J13" s="32">
        <v>0</v>
      </c>
      <c r="K13" s="17">
        <v>20877.564205600036</v>
      </c>
      <c r="L13" s="33">
        <v>27400.603331800001</v>
      </c>
    </row>
    <row r="14" spans="1:12">
      <c r="A14" s="64" t="s">
        <v>125</v>
      </c>
      <c r="B14" s="63"/>
      <c r="C14" s="32">
        <v>0</v>
      </c>
      <c r="D14" s="32">
        <v>755.27368230001298</v>
      </c>
      <c r="E14" s="32">
        <v>6451.2857671000002</v>
      </c>
      <c r="F14" s="32">
        <v>37266.99</v>
      </c>
      <c r="G14" s="32">
        <v>9086.5027718999972</v>
      </c>
      <c r="H14" s="32">
        <v>20162.666077500002</v>
      </c>
      <c r="I14" s="32">
        <v>3292.2526351000001</v>
      </c>
      <c r="J14" s="32">
        <v>0</v>
      </c>
      <c r="K14" s="17">
        <v>77014.970933900011</v>
      </c>
      <c r="L14" s="33">
        <v>85392.152441800019</v>
      </c>
    </row>
    <row r="15" spans="1:12">
      <c r="A15" s="64" t="s">
        <v>126</v>
      </c>
      <c r="B15" s="63"/>
      <c r="C15" s="32">
        <v>0</v>
      </c>
      <c r="D15" s="32">
        <v>196.4195464</v>
      </c>
      <c r="E15" s="32">
        <v>6.2549999999999999</v>
      </c>
      <c r="F15" s="32">
        <v>437.2</v>
      </c>
      <c r="G15" s="32">
        <v>154.5325</v>
      </c>
      <c r="H15" s="32">
        <v>318.53699999999998</v>
      </c>
      <c r="I15" s="32">
        <v>197.80810170000001</v>
      </c>
      <c r="J15" s="32">
        <v>0</v>
      </c>
      <c r="K15" s="17">
        <v>1310.7521480999999</v>
      </c>
      <c r="L15" s="33">
        <v>1414.8718934999999</v>
      </c>
    </row>
    <row r="16" spans="1:12">
      <c r="A16" s="64"/>
      <c r="B16" s="63"/>
      <c r="C16" s="32">
        <v>0</v>
      </c>
      <c r="D16" s="32">
        <v>951.69322870001292</v>
      </c>
      <c r="E16" s="32">
        <v>7407.3147005999999</v>
      </c>
      <c r="F16" s="32">
        <v>45133.174020000035</v>
      </c>
      <c r="G16" s="32">
        <v>9241.0352718999966</v>
      </c>
      <c r="H16" s="32">
        <v>32980.009329599998</v>
      </c>
      <c r="I16" s="32">
        <v>3490.0607368000001</v>
      </c>
      <c r="J16" s="32">
        <v>0</v>
      </c>
      <c r="K16" s="32">
        <v>99203.287287600047</v>
      </c>
      <c r="L16" s="33">
        <v>114207.62766710002</v>
      </c>
    </row>
    <row r="17" spans="1:12">
      <c r="A17" s="66" t="s">
        <v>131</v>
      </c>
      <c r="B17" s="63"/>
      <c r="C17" s="32"/>
      <c r="D17" s="32"/>
      <c r="E17" s="32"/>
      <c r="F17" s="32"/>
      <c r="G17" s="32"/>
      <c r="H17" s="32"/>
      <c r="I17" s="32"/>
      <c r="J17" s="32"/>
      <c r="K17" s="32"/>
      <c r="L17" s="33"/>
    </row>
    <row r="18" spans="1:12">
      <c r="A18" s="64" t="s">
        <v>124</v>
      </c>
      <c r="B18" s="63"/>
      <c r="C18" s="32">
        <v>0</v>
      </c>
      <c r="D18" s="32">
        <v>9.3999999999999998E-6</v>
      </c>
      <c r="E18" s="32">
        <v>-750.01870220000012</v>
      </c>
      <c r="F18" s="32">
        <v>-994.53402000003825</v>
      </c>
      <c r="G18" s="32">
        <v>0</v>
      </c>
      <c r="H18" s="32">
        <v>8267.5937479000022</v>
      </c>
      <c r="I18" s="32">
        <v>0</v>
      </c>
      <c r="J18" s="32">
        <v>0</v>
      </c>
      <c r="K18" s="32">
        <v>6523.0410350999664</v>
      </c>
      <c r="L18" s="33">
        <v>-790.39015950000248</v>
      </c>
    </row>
    <row r="19" spans="1:12">
      <c r="A19" s="64" t="s">
        <v>125</v>
      </c>
      <c r="B19" s="63"/>
      <c r="C19" s="32">
        <v>0</v>
      </c>
      <c r="D19" s="32">
        <v>15105.015059899994</v>
      </c>
      <c r="E19" s="32">
        <v>555.21986800000013</v>
      </c>
      <c r="F19" s="32">
        <v>-9230.8499999999949</v>
      </c>
      <c r="G19" s="32">
        <v>-536.7148872999951</v>
      </c>
      <c r="H19" s="32">
        <v>2981.0839224999982</v>
      </c>
      <c r="I19" s="32">
        <v>-496.5684524000003</v>
      </c>
      <c r="J19" s="32">
        <v>0</v>
      </c>
      <c r="K19" s="32">
        <v>8377.1855107000156</v>
      </c>
      <c r="L19" s="33">
        <v>1107.9380818999634</v>
      </c>
    </row>
    <row r="20" spans="1:12">
      <c r="A20" s="64" t="s">
        <v>126</v>
      </c>
      <c r="B20" s="63"/>
      <c r="C20" s="32">
        <v>0</v>
      </c>
      <c r="D20" s="32">
        <v>227.81994850000001</v>
      </c>
      <c r="E20" s="32">
        <v>13.706580000000002</v>
      </c>
      <c r="F20" s="32">
        <v>-225.23</v>
      </c>
      <c r="G20" s="32">
        <v>-29.359862500000006</v>
      </c>
      <c r="H20" s="32">
        <v>63.413000000000011</v>
      </c>
      <c r="I20" s="32">
        <v>53.774391399999985</v>
      </c>
      <c r="J20" s="32">
        <v>0</v>
      </c>
      <c r="K20" s="32">
        <v>104.12405740000008</v>
      </c>
      <c r="L20" s="33">
        <v>-231.25205349999987</v>
      </c>
    </row>
    <row r="21" spans="1:12">
      <c r="A21" s="66" t="s">
        <v>117</v>
      </c>
      <c r="B21" s="67"/>
      <c r="C21" s="25">
        <v>0</v>
      </c>
      <c r="D21" s="25">
        <v>15332.835017799995</v>
      </c>
      <c r="E21" s="25">
        <v>-181.09225419999999</v>
      </c>
      <c r="F21" s="25">
        <v>-10450.614020000034</v>
      </c>
      <c r="G21" s="25">
        <v>-566.07474979999506</v>
      </c>
      <c r="H21" s="25">
        <v>11312.090670400001</v>
      </c>
      <c r="I21" s="25">
        <v>-442.79406100000028</v>
      </c>
      <c r="J21" s="25">
        <v>0</v>
      </c>
      <c r="K21" s="25">
        <v>15004.350603199982</v>
      </c>
      <c r="L21" s="26">
        <v>86.295868899961079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51076-03D3-4587-99A2-E3FD2C6FC140}">
  <dimension ref="A1:L13"/>
  <sheetViews>
    <sheetView workbookViewId="0">
      <selection activeCell="F9" sqref="F9"/>
    </sheetView>
  </sheetViews>
  <sheetFormatPr defaultRowHeight="15"/>
  <cols>
    <col min="1" max="1" width="28.7109375" bestFit="1" customWidth="1"/>
    <col min="2" max="2" width="7.7109375" bestFit="1" customWidth="1"/>
    <col min="3" max="3" width="11.5703125" bestFit="1" customWidth="1"/>
    <col min="4" max="4" width="11.85546875" bestFit="1" customWidth="1"/>
    <col min="5" max="5" width="10.5703125" bestFit="1" customWidth="1"/>
    <col min="6" max="6" width="12" bestFit="1" customWidth="1"/>
    <col min="7" max="7" width="9" bestFit="1" customWidth="1"/>
    <col min="8" max="8" width="10" bestFit="1" customWidth="1"/>
    <col min="9" max="9" width="9" bestFit="1" customWidth="1"/>
    <col min="10" max="10" width="11.42578125" bestFit="1" customWidth="1"/>
    <col min="11" max="12" width="10" bestFit="1" customWidth="1"/>
  </cols>
  <sheetData>
    <row r="1" spans="1:12" s="1" customFormat="1" ht="12.75">
      <c r="A1" s="7"/>
      <c r="C1" s="3"/>
      <c r="D1" s="3"/>
      <c r="E1" s="3"/>
      <c r="F1" s="3"/>
      <c r="G1" s="3"/>
      <c r="H1" s="3"/>
      <c r="I1" s="3"/>
      <c r="J1" s="3"/>
      <c r="K1" s="10" t="s">
        <v>2</v>
      </c>
      <c r="L1" s="10"/>
    </row>
    <row r="2" spans="1:12" s="1" customFormat="1" ht="38.25">
      <c r="A2" s="19" t="s">
        <v>3</v>
      </c>
      <c r="B2" s="12" t="s">
        <v>4</v>
      </c>
      <c r="C2" s="55" t="s">
        <v>5</v>
      </c>
      <c r="D2" s="55" t="s">
        <v>6</v>
      </c>
      <c r="E2" s="55" t="s">
        <v>7</v>
      </c>
      <c r="F2" s="55" t="s">
        <v>8</v>
      </c>
      <c r="G2" s="56" t="s">
        <v>9</v>
      </c>
      <c r="H2" s="55" t="s">
        <v>10</v>
      </c>
      <c r="I2" s="55" t="s">
        <v>11</v>
      </c>
      <c r="J2" s="55" t="s">
        <v>12</v>
      </c>
      <c r="K2" s="57" t="s">
        <v>13</v>
      </c>
      <c r="L2" s="13" t="s">
        <v>14</v>
      </c>
    </row>
    <row r="3" spans="1:12">
      <c r="A3" s="66" t="s">
        <v>27</v>
      </c>
      <c r="B3" s="21">
        <v>35</v>
      </c>
      <c r="C3" s="25"/>
      <c r="D3" s="25"/>
      <c r="E3" s="25"/>
      <c r="F3" s="25"/>
      <c r="G3" s="25"/>
      <c r="H3" s="25"/>
      <c r="I3" s="25"/>
      <c r="J3" s="25"/>
      <c r="K3" s="25"/>
      <c r="L3" s="25"/>
    </row>
    <row r="4" spans="1:12">
      <c r="A4" s="68" t="s">
        <v>132</v>
      </c>
      <c r="B4" s="69"/>
      <c r="C4" s="70">
        <v>4242.1469767999988</v>
      </c>
      <c r="D4" s="70">
        <v>12192.878600700009</v>
      </c>
      <c r="E4" s="70">
        <v>1949.7250450000004</v>
      </c>
      <c r="F4" s="70">
        <v>14587.217999999999</v>
      </c>
      <c r="G4" s="70">
        <v>4689.5859697000014</v>
      </c>
      <c r="H4" s="70">
        <v>9927.9831464000017</v>
      </c>
      <c r="I4" s="70">
        <v>2663.9268380000008</v>
      </c>
      <c r="J4" s="70">
        <v>10596.7525023</v>
      </c>
      <c r="K4" s="71">
        <v>60850.217078900001</v>
      </c>
      <c r="L4" s="71">
        <v>63559.045749400007</v>
      </c>
    </row>
    <row r="5" spans="1:12">
      <c r="A5" s="64" t="s">
        <v>133</v>
      </c>
      <c r="B5" s="63"/>
      <c r="C5" s="33">
        <v>289.06276099999997</v>
      </c>
      <c r="D5" s="33">
        <v>1313.875</v>
      </c>
      <c r="E5" s="33">
        <v>321.54813000000001</v>
      </c>
      <c r="F5" s="33">
        <v>1608.3000000000002</v>
      </c>
      <c r="G5" s="33">
        <v>444.67293419999999</v>
      </c>
      <c r="H5" s="33">
        <v>956.08833010000001</v>
      </c>
      <c r="I5" s="33">
        <v>255.25546600000001</v>
      </c>
      <c r="J5" s="33">
        <v>719.18273999999997</v>
      </c>
      <c r="K5" s="18">
        <v>5907.9853612999996</v>
      </c>
      <c r="L5" s="18">
        <v>5117.8599999999997</v>
      </c>
    </row>
    <row r="6" spans="1:12">
      <c r="A6" s="64" t="s">
        <v>134</v>
      </c>
      <c r="B6" s="63"/>
      <c r="C6" s="32">
        <v>0</v>
      </c>
      <c r="D6" s="32">
        <v>0</v>
      </c>
      <c r="E6" s="32"/>
      <c r="F6" s="32"/>
      <c r="G6" s="32"/>
      <c r="H6" s="32"/>
      <c r="I6" s="32"/>
      <c r="J6" s="32"/>
      <c r="K6" s="32"/>
      <c r="L6" s="18"/>
    </row>
    <row r="7" spans="1:12">
      <c r="A7" s="64" t="s">
        <v>135</v>
      </c>
      <c r="B7" s="63"/>
      <c r="C7" s="33">
        <v>1493.2523208000002</v>
      </c>
      <c r="D7" s="33">
        <v>416.80999999999995</v>
      </c>
      <c r="E7" s="33">
        <v>14.39</v>
      </c>
      <c r="F7" s="33">
        <v>484.03</v>
      </c>
      <c r="G7" s="33">
        <v>158.49</v>
      </c>
      <c r="H7" s="33">
        <v>276.45</v>
      </c>
      <c r="I7" s="33">
        <v>69.08</v>
      </c>
      <c r="J7" s="33">
        <v>243.47</v>
      </c>
      <c r="K7" s="18">
        <v>3155.9723208</v>
      </c>
      <c r="L7" s="18">
        <v>1775.9599999999998</v>
      </c>
    </row>
    <row r="8" spans="1:12">
      <c r="A8" s="68" t="s">
        <v>136</v>
      </c>
      <c r="B8" s="69"/>
      <c r="C8" s="70">
        <v>1954.6304300000004</v>
      </c>
      <c r="D8" s="70">
        <v>1139.4299999999998</v>
      </c>
      <c r="E8" s="70">
        <v>198.46776</v>
      </c>
      <c r="F8" s="70">
        <v>1528.0600000000002</v>
      </c>
      <c r="G8" s="70">
        <v>483.66525999999999</v>
      </c>
      <c r="H8" s="70">
        <v>967.80966000000001</v>
      </c>
      <c r="I8" s="70">
        <v>259.87653</v>
      </c>
      <c r="J8" s="70">
        <v>1072.6122400000002</v>
      </c>
      <c r="K8" s="71">
        <v>7604.5518800000009</v>
      </c>
      <c r="L8" s="71">
        <v>7742.3354099999997</v>
      </c>
    </row>
    <row r="9" spans="1:12">
      <c r="A9" s="85" t="s">
        <v>137</v>
      </c>
      <c r="B9" s="86"/>
      <c r="C9" s="33">
        <v>139.0615732</v>
      </c>
      <c r="D9" s="33">
        <v>296.85000000000002</v>
      </c>
      <c r="E9" s="33">
        <v>56.9</v>
      </c>
      <c r="F9" s="33">
        <v>330.46600000000001</v>
      </c>
      <c r="G9" s="33">
        <v>95.27</v>
      </c>
      <c r="H9" s="33">
        <v>181.88</v>
      </c>
      <c r="I9" s="33">
        <v>65.55</v>
      </c>
      <c r="J9" s="33">
        <v>241.42999999999998</v>
      </c>
      <c r="K9" s="18">
        <v>1407.4075732000001</v>
      </c>
      <c r="L9" s="18">
        <v>1143.02</v>
      </c>
    </row>
    <row r="10" spans="1:12">
      <c r="A10" s="64" t="s">
        <v>138</v>
      </c>
      <c r="B10" s="63"/>
      <c r="C10" s="32">
        <v>347.766301</v>
      </c>
      <c r="D10" s="32">
        <v>1538.6296524999998</v>
      </c>
      <c r="E10" s="32">
        <v>269.81078910000002</v>
      </c>
      <c r="F10" s="32">
        <v>2459.712</v>
      </c>
      <c r="G10" s="32">
        <v>322.38662419999997</v>
      </c>
      <c r="H10" s="32">
        <v>1682.8362387999996</v>
      </c>
      <c r="I10" s="32">
        <v>134.79615969999998</v>
      </c>
      <c r="J10" s="32">
        <v>767.16307410000002</v>
      </c>
      <c r="K10" s="17">
        <v>7523.1008394</v>
      </c>
      <c r="L10" s="18">
        <v>6148.489939</v>
      </c>
    </row>
    <row r="11" spans="1:12">
      <c r="A11" s="64" t="s">
        <v>139</v>
      </c>
      <c r="B11" s="63"/>
      <c r="C11" s="32">
        <v>22.405118699999999</v>
      </c>
      <c r="D11" s="32">
        <v>161.09231149999999</v>
      </c>
      <c r="E11" s="32">
        <v>22.4786088</v>
      </c>
      <c r="F11" s="32">
        <v>220.964</v>
      </c>
      <c r="G11" s="32">
        <v>60.412996800000002</v>
      </c>
      <c r="H11" s="32">
        <v>148.03112719999999</v>
      </c>
      <c r="I11" s="32">
        <v>3.3821164000000001</v>
      </c>
      <c r="J11" s="32">
        <v>46.739446000000001</v>
      </c>
      <c r="K11" s="17">
        <v>685.50572539999996</v>
      </c>
      <c r="L11" s="18">
        <v>622.05882380000003</v>
      </c>
    </row>
    <row r="12" spans="1:12">
      <c r="A12" s="64" t="s">
        <v>140</v>
      </c>
      <c r="B12" s="63"/>
      <c r="C12" s="32">
        <v>325.3611823</v>
      </c>
      <c r="D12" s="32">
        <v>1377.5373409999997</v>
      </c>
      <c r="E12" s="32">
        <v>247.33218030000003</v>
      </c>
      <c r="F12" s="32">
        <v>2238.748</v>
      </c>
      <c r="G12" s="32">
        <v>261.97362739999994</v>
      </c>
      <c r="H12" s="32">
        <v>1534.8051115999997</v>
      </c>
      <c r="I12" s="32">
        <v>131.41404329999997</v>
      </c>
      <c r="J12" s="32">
        <v>720.42362809999997</v>
      </c>
      <c r="K12" s="32">
        <v>6837.5951139999997</v>
      </c>
      <c r="L12" s="33">
        <v>5526.4311152</v>
      </c>
    </row>
    <row r="13" spans="1:12">
      <c r="A13" s="66" t="s">
        <v>117</v>
      </c>
      <c r="B13" s="67"/>
      <c r="C13" s="25">
        <v>8443.5152440999991</v>
      </c>
      <c r="D13" s="25">
        <v>16737.380941700008</v>
      </c>
      <c r="E13" s="25">
        <v>2788.3631153000001</v>
      </c>
      <c r="F13" s="25">
        <v>20776.822</v>
      </c>
      <c r="G13" s="25">
        <v>6133.657791300001</v>
      </c>
      <c r="H13" s="25">
        <v>13845.016248100001</v>
      </c>
      <c r="I13" s="25">
        <v>3445.1028773000007</v>
      </c>
      <c r="J13" s="25">
        <v>13593.871110399999</v>
      </c>
      <c r="K13" s="25">
        <v>85763.729328200003</v>
      </c>
      <c r="L13" s="26">
        <v>84864.652274600012</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6AE51-BCE1-4D6D-BA18-30DDD1C8B640}">
  <dimension ref="A1:L14"/>
  <sheetViews>
    <sheetView workbookViewId="0">
      <selection activeCell="C11" sqref="C11"/>
    </sheetView>
  </sheetViews>
  <sheetFormatPr defaultRowHeight="15"/>
  <cols>
    <col min="1" max="1" width="32.42578125" customWidth="1"/>
    <col min="2" max="2" width="7.7109375" bestFit="1" customWidth="1"/>
    <col min="3" max="3" width="11.5703125" bestFit="1" customWidth="1"/>
    <col min="4" max="4" width="11.85546875" bestFit="1" customWidth="1"/>
    <col min="5" max="5" width="10.5703125" bestFit="1" customWidth="1"/>
    <col min="6" max="6" width="12" bestFit="1" customWidth="1"/>
    <col min="7" max="7" width="5.5703125" bestFit="1" customWidth="1"/>
    <col min="8" max="8" width="7.5703125" bestFit="1" customWidth="1"/>
    <col min="9" max="9" width="8" bestFit="1" customWidth="1"/>
    <col min="10" max="10" width="11.42578125" bestFit="1" customWidth="1"/>
    <col min="11" max="12" width="11" bestFit="1" customWidth="1"/>
  </cols>
  <sheetData>
    <row r="1" spans="1:12" s="1" customFormat="1" ht="12.75">
      <c r="A1" s="7"/>
      <c r="C1" s="3"/>
      <c r="D1" s="3"/>
      <c r="E1" s="3"/>
      <c r="F1" s="3"/>
      <c r="G1" s="3"/>
      <c r="H1" s="3"/>
      <c r="I1" s="3"/>
      <c r="J1" s="3"/>
      <c r="K1" s="10" t="s">
        <v>2</v>
      </c>
      <c r="L1" s="10"/>
    </row>
    <row r="2" spans="1:12" s="1" customFormat="1" ht="25.5">
      <c r="A2" s="19" t="s">
        <v>3</v>
      </c>
      <c r="B2" s="12" t="s">
        <v>4</v>
      </c>
      <c r="C2" s="55" t="s">
        <v>5</v>
      </c>
      <c r="D2" s="55" t="s">
        <v>6</v>
      </c>
      <c r="E2" s="55" t="s">
        <v>7</v>
      </c>
      <c r="F2" s="55" t="s">
        <v>8</v>
      </c>
      <c r="G2" s="56" t="s">
        <v>9</v>
      </c>
      <c r="H2" s="55" t="s">
        <v>10</v>
      </c>
      <c r="I2" s="55" t="s">
        <v>11</v>
      </c>
      <c r="J2" s="55" t="s">
        <v>12</v>
      </c>
      <c r="K2" s="57" t="s">
        <v>13</v>
      </c>
      <c r="L2" s="13" t="s">
        <v>14</v>
      </c>
    </row>
    <row r="3" spans="1:12">
      <c r="A3" s="66" t="s">
        <v>28</v>
      </c>
      <c r="B3" s="21">
        <v>36</v>
      </c>
      <c r="C3" s="25"/>
      <c r="D3" s="25"/>
      <c r="E3" s="25"/>
      <c r="F3" s="25"/>
      <c r="G3" s="25"/>
      <c r="H3" s="25"/>
      <c r="I3" s="25"/>
      <c r="J3" s="25"/>
      <c r="K3" s="25"/>
      <c r="L3" s="25"/>
    </row>
    <row r="4" spans="1:12">
      <c r="A4" s="64" t="s">
        <v>141</v>
      </c>
      <c r="B4" s="63"/>
      <c r="C4" s="32"/>
      <c r="D4" s="32"/>
      <c r="E4" s="32"/>
      <c r="F4" s="32"/>
      <c r="G4" s="32"/>
      <c r="H4" s="32"/>
      <c r="I4" s="32"/>
      <c r="J4" s="32"/>
      <c r="K4" s="32"/>
      <c r="L4" s="33"/>
    </row>
    <row r="5" spans="1:12">
      <c r="A5" s="87" t="s">
        <v>142</v>
      </c>
      <c r="B5" s="63"/>
      <c r="C5" s="32">
        <v>1.9101370999999998</v>
      </c>
      <c r="D5" s="32">
        <v>840.9728834</v>
      </c>
      <c r="E5" s="32">
        <v>149.33566869999999</v>
      </c>
      <c r="F5" s="32">
        <v>263.08</v>
      </c>
      <c r="G5" s="32">
        <v>0</v>
      </c>
      <c r="H5" s="32">
        <v>114.4925248</v>
      </c>
      <c r="I5" s="32">
        <v>0</v>
      </c>
      <c r="J5" s="32">
        <v>1446.4675938999999</v>
      </c>
      <c r="K5" s="17">
        <v>2816.2588078999997</v>
      </c>
      <c r="L5" s="18">
        <v>1240.514269</v>
      </c>
    </row>
    <row r="6" spans="1:12">
      <c r="A6" s="87" t="s">
        <v>143</v>
      </c>
      <c r="B6" s="63"/>
      <c r="C6" s="32">
        <v>0</v>
      </c>
      <c r="D6" s="32"/>
      <c r="E6" s="32">
        <v>0</v>
      </c>
      <c r="F6" s="32">
        <v>0</v>
      </c>
      <c r="G6" s="32">
        <v>0</v>
      </c>
      <c r="H6" s="32">
        <v>0</v>
      </c>
      <c r="I6" s="32">
        <v>0</v>
      </c>
      <c r="J6" s="32">
        <v>0</v>
      </c>
      <c r="K6" s="17">
        <v>0</v>
      </c>
      <c r="L6" s="18">
        <v>0</v>
      </c>
    </row>
    <row r="7" spans="1:12">
      <c r="A7" s="87" t="s">
        <v>144</v>
      </c>
      <c r="B7" s="63"/>
      <c r="C7" s="32">
        <v>933.6</v>
      </c>
      <c r="D7" s="32">
        <v>0</v>
      </c>
      <c r="E7" s="32">
        <v>0</v>
      </c>
      <c r="F7" s="32">
        <v>0</v>
      </c>
      <c r="G7" s="32">
        <v>0</v>
      </c>
      <c r="H7" s="32">
        <v>0</v>
      </c>
      <c r="I7" s="32">
        <v>0</v>
      </c>
      <c r="J7" s="32">
        <v>0</v>
      </c>
      <c r="K7" s="17">
        <v>933.6</v>
      </c>
      <c r="L7" s="18">
        <v>359.97</v>
      </c>
    </row>
    <row r="8" spans="1:12">
      <c r="A8" s="87" t="s">
        <v>145</v>
      </c>
      <c r="B8" s="63"/>
      <c r="C8" s="32">
        <v>1042.98081</v>
      </c>
      <c r="D8" s="32"/>
      <c r="E8" s="32">
        <v>0</v>
      </c>
      <c r="F8" s="32">
        <v>0</v>
      </c>
      <c r="G8" s="32">
        <v>0</v>
      </c>
      <c r="H8" s="32">
        <v>0</v>
      </c>
      <c r="I8" s="32">
        <v>0</v>
      </c>
      <c r="J8" s="32">
        <v>0</v>
      </c>
      <c r="K8" s="17">
        <v>1042.98081</v>
      </c>
      <c r="L8" s="18">
        <v>1968.2534800000001</v>
      </c>
    </row>
    <row r="9" spans="1:12">
      <c r="A9" s="87" t="s">
        <v>146</v>
      </c>
      <c r="B9" s="63"/>
      <c r="C9" s="32">
        <v>0</v>
      </c>
      <c r="D9" s="32"/>
      <c r="E9" s="32">
        <v>0</v>
      </c>
      <c r="F9" s="32">
        <v>0</v>
      </c>
      <c r="G9" s="32">
        <v>0</v>
      </c>
      <c r="H9" s="32">
        <v>0</v>
      </c>
      <c r="I9" s="32">
        <v>0</v>
      </c>
      <c r="J9" s="32">
        <v>0</v>
      </c>
      <c r="K9" s="17">
        <v>0</v>
      </c>
      <c r="L9" s="18">
        <v>0</v>
      </c>
    </row>
    <row r="10" spans="1:12">
      <c r="A10" s="87" t="s">
        <v>147</v>
      </c>
      <c r="B10" s="63"/>
      <c r="C10" s="32">
        <v>0</v>
      </c>
      <c r="D10" s="32">
        <v>0</v>
      </c>
      <c r="E10" s="32">
        <v>0</v>
      </c>
      <c r="F10" s="32">
        <v>0</v>
      </c>
      <c r="G10" s="32">
        <v>0</v>
      </c>
      <c r="H10" s="32">
        <v>0</v>
      </c>
      <c r="I10" s="32">
        <v>0</v>
      </c>
      <c r="J10" s="32">
        <v>0</v>
      </c>
      <c r="K10" s="17">
        <v>0</v>
      </c>
      <c r="L10" s="18">
        <v>0</v>
      </c>
    </row>
    <row r="11" spans="1:12" ht="25.5">
      <c r="A11" s="87" t="s">
        <v>148</v>
      </c>
      <c r="B11" s="63"/>
      <c r="C11" s="32">
        <v>0</v>
      </c>
      <c r="D11" s="32">
        <v>0</v>
      </c>
      <c r="E11" s="32">
        <v>50.00367</v>
      </c>
      <c r="F11" s="32">
        <v>0</v>
      </c>
      <c r="G11" s="32">
        <v>0</v>
      </c>
      <c r="H11" s="32">
        <v>0</v>
      </c>
      <c r="I11" s="32">
        <v>0</v>
      </c>
      <c r="J11" s="32">
        <v>0</v>
      </c>
      <c r="K11" s="17">
        <v>50.00367</v>
      </c>
      <c r="L11" s="18">
        <v>42.73</v>
      </c>
    </row>
    <row r="12" spans="1:12">
      <c r="A12" s="88" t="s">
        <v>149</v>
      </c>
      <c r="B12" s="63"/>
      <c r="C12" s="32">
        <v>0</v>
      </c>
      <c r="D12" s="32">
        <v>0</v>
      </c>
      <c r="E12" s="32">
        <v>0</v>
      </c>
      <c r="F12" s="32">
        <v>0</v>
      </c>
      <c r="G12" s="32">
        <v>0</v>
      </c>
      <c r="H12" s="32">
        <v>0</v>
      </c>
      <c r="I12" s="32">
        <v>0</v>
      </c>
      <c r="J12" s="32">
        <v>76.905615300000008</v>
      </c>
      <c r="K12" s="17">
        <v>76.905615300000008</v>
      </c>
      <c r="L12" s="18">
        <v>76.089508499999994</v>
      </c>
    </row>
    <row r="13" spans="1:12">
      <c r="A13" s="87" t="s">
        <v>94</v>
      </c>
      <c r="B13" s="63"/>
      <c r="C13" s="32">
        <v>1.3401054000000001</v>
      </c>
      <c r="D13" s="32">
        <v>6.5550854000000003</v>
      </c>
      <c r="E13" s="32">
        <v>0</v>
      </c>
      <c r="F13" s="32">
        <v>2.16</v>
      </c>
      <c r="G13" s="32">
        <v>0</v>
      </c>
      <c r="H13" s="32">
        <v>2.4163117999999999</v>
      </c>
      <c r="I13" s="32">
        <v>0.17407</v>
      </c>
      <c r="J13" s="32">
        <v>1.0317610999999403</v>
      </c>
      <c r="K13" s="17">
        <v>13.677333699999942</v>
      </c>
      <c r="L13" s="18">
        <v>224.52500000000001</v>
      </c>
    </row>
    <row r="14" spans="1:12">
      <c r="A14" s="66" t="s">
        <v>117</v>
      </c>
      <c r="B14" s="67"/>
      <c r="C14" s="25">
        <v>1979.8310525000002</v>
      </c>
      <c r="D14" s="25">
        <v>847.52796880000005</v>
      </c>
      <c r="E14" s="25">
        <v>199.33933869999998</v>
      </c>
      <c r="F14" s="25">
        <v>265.24</v>
      </c>
      <c r="G14" s="25">
        <v>0</v>
      </c>
      <c r="H14" s="25">
        <v>116.9088366</v>
      </c>
      <c r="I14" s="25">
        <v>0.17407</v>
      </c>
      <c r="J14" s="25">
        <v>1524.4049702999998</v>
      </c>
      <c r="K14" s="25">
        <v>4933.4262368999989</v>
      </c>
      <c r="L14" s="26">
        <v>3912.0822575000002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30BA3-A479-44AD-9A49-1A079BFAA946}">
  <dimension ref="A1:L39"/>
  <sheetViews>
    <sheetView workbookViewId="0">
      <selection activeCell="F14" sqref="F14"/>
    </sheetView>
  </sheetViews>
  <sheetFormatPr defaultRowHeight="15"/>
  <cols>
    <col min="1" max="1" width="27.140625" customWidth="1"/>
    <col min="2" max="2" width="7.7109375" bestFit="1" customWidth="1"/>
    <col min="3" max="3" width="11.5703125" bestFit="1" customWidth="1"/>
    <col min="4" max="4" width="11.85546875" bestFit="1" customWidth="1"/>
    <col min="5" max="5" width="10.5703125" bestFit="1" customWidth="1"/>
    <col min="6" max="6" width="12" bestFit="1" customWidth="1"/>
    <col min="7" max="7" width="8.7109375" bestFit="1" customWidth="1"/>
    <col min="8" max="8" width="9" bestFit="1" customWidth="1"/>
    <col min="9" max="9" width="8.140625" bestFit="1" customWidth="1"/>
    <col min="10" max="10" width="11.42578125" bestFit="1" customWidth="1"/>
    <col min="11" max="12" width="11" bestFit="1" customWidth="1"/>
  </cols>
  <sheetData>
    <row r="1" spans="1:12" s="1" customFormat="1" ht="12.75">
      <c r="A1" s="7"/>
      <c r="C1" s="3"/>
      <c r="D1" s="3"/>
      <c r="E1" s="3"/>
      <c r="F1" s="3"/>
      <c r="G1" s="3"/>
      <c r="H1" s="3"/>
      <c r="I1" s="3"/>
      <c r="J1" s="3"/>
      <c r="K1" s="10" t="s">
        <v>2</v>
      </c>
      <c r="L1" s="10"/>
    </row>
    <row r="2" spans="1:12" s="1" customFormat="1" ht="25.5">
      <c r="A2" s="19" t="s">
        <v>3</v>
      </c>
      <c r="B2" s="12" t="s">
        <v>4</v>
      </c>
      <c r="C2" s="55" t="s">
        <v>5</v>
      </c>
      <c r="D2" s="55" t="s">
        <v>6</v>
      </c>
      <c r="E2" s="55" t="s">
        <v>7</v>
      </c>
      <c r="F2" s="55" t="s">
        <v>8</v>
      </c>
      <c r="G2" s="56" t="s">
        <v>9</v>
      </c>
      <c r="H2" s="55" t="s">
        <v>10</v>
      </c>
      <c r="I2" s="55" t="s">
        <v>11</v>
      </c>
      <c r="J2" s="55" t="s">
        <v>12</v>
      </c>
      <c r="K2" s="57" t="s">
        <v>13</v>
      </c>
      <c r="L2" s="13" t="s">
        <v>14</v>
      </c>
    </row>
    <row r="3" spans="1:12">
      <c r="A3" s="66" t="s">
        <v>31</v>
      </c>
      <c r="B3" s="21">
        <v>37</v>
      </c>
      <c r="C3" s="25"/>
      <c r="D3" s="25"/>
      <c r="E3" s="25"/>
      <c r="F3" s="25"/>
      <c r="G3" s="25"/>
      <c r="H3" s="25"/>
      <c r="I3" s="25"/>
      <c r="J3" s="25"/>
      <c r="K3" s="25"/>
      <c r="L3" s="25"/>
    </row>
    <row r="4" spans="1:12">
      <c r="A4" s="64" t="s">
        <v>150</v>
      </c>
      <c r="B4" s="63"/>
      <c r="C4" s="32">
        <v>5.5</v>
      </c>
      <c r="D4" s="32">
        <v>25.158081699999997</v>
      </c>
      <c r="E4" s="32">
        <v>0.37415999999999999</v>
      </c>
      <c r="F4" s="32">
        <v>0</v>
      </c>
      <c r="G4" s="32">
        <v>0</v>
      </c>
      <c r="H4" s="32">
        <v>0</v>
      </c>
      <c r="I4" s="32">
        <v>0</v>
      </c>
      <c r="J4" s="32">
        <v>128.55320159999997</v>
      </c>
      <c r="K4" s="17">
        <v>159.58544329999995</v>
      </c>
      <c r="L4" s="18">
        <v>159.53278420000001</v>
      </c>
    </row>
    <row r="5" spans="1:12">
      <c r="A5" s="64" t="s">
        <v>151</v>
      </c>
      <c r="B5" s="63"/>
      <c r="C5" s="32">
        <v>0</v>
      </c>
      <c r="D5" s="32">
        <v>0</v>
      </c>
      <c r="E5" s="32">
        <v>0</v>
      </c>
      <c r="F5" s="32">
        <v>0</v>
      </c>
      <c r="G5" s="32">
        <v>0</v>
      </c>
      <c r="H5" s="32">
        <v>0</v>
      </c>
      <c r="I5" s="32">
        <v>0</v>
      </c>
      <c r="J5" s="32">
        <v>0</v>
      </c>
      <c r="K5" s="17">
        <v>0</v>
      </c>
      <c r="L5" s="18">
        <v>0</v>
      </c>
    </row>
    <row r="6" spans="1:12">
      <c r="A6" s="64" t="s">
        <v>152</v>
      </c>
      <c r="B6" s="63"/>
      <c r="C6" s="32">
        <v>145.57745219999998</v>
      </c>
      <c r="D6" s="32">
        <v>40.879313700000004</v>
      </c>
      <c r="E6" s="32">
        <v>8.1039580999999998</v>
      </c>
      <c r="F6" s="32">
        <v>20.55</v>
      </c>
      <c r="G6" s="32">
        <v>9.1225500000000004</v>
      </c>
      <c r="H6" s="32">
        <v>26.332370300000001</v>
      </c>
      <c r="I6" s="32">
        <v>2.6893281</v>
      </c>
      <c r="J6" s="32">
        <v>534.04720780000002</v>
      </c>
      <c r="K6" s="17">
        <v>787.30218020000007</v>
      </c>
      <c r="L6" s="18">
        <v>909.02657419999991</v>
      </c>
    </row>
    <row r="7" spans="1:12">
      <c r="A7" s="64" t="s">
        <v>153</v>
      </c>
      <c r="B7" s="63"/>
      <c r="C7" s="32">
        <v>0</v>
      </c>
      <c r="D7" s="32">
        <v>0</v>
      </c>
      <c r="E7" s="32">
        <v>0</v>
      </c>
      <c r="F7" s="32">
        <v>0</v>
      </c>
      <c r="G7" s="32">
        <v>0</v>
      </c>
      <c r="H7" s="32">
        <v>0</v>
      </c>
      <c r="I7" s="32">
        <v>0</v>
      </c>
      <c r="J7" s="32">
        <v>0</v>
      </c>
      <c r="K7" s="17"/>
      <c r="L7" s="18"/>
    </row>
    <row r="8" spans="1:12">
      <c r="A8" s="89" t="s">
        <v>154</v>
      </c>
      <c r="B8" s="63"/>
      <c r="C8" s="32">
        <v>0</v>
      </c>
      <c r="D8" s="32">
        <v>116.33257939999999</v>
      </c>
      <c r="E8" s="32">
        <v>5.2848234000000005</v>
      </c>
      <c r="F8" s="32">
        <v>69.445999999999998</v>
      </c>
      <c r="G8" s="32">
        <v>47.451304999999998</v>
      </c>
      <c r="H8" s="32">
        <v>72.064516799999993</v>
      </c>
      <c r="I8" s="32">
        <v>103.3334577</v>
      </c>
      <c r="J8" s="32">
        <v>1.3692276000000001</v>
      </c>
      <c r="K8" s="17">
        <v>415.28190989999996</v>
      </c>
      <c r="L8" s="18">
        <v>393.35647869999997</v>
      </c>
    </row>
    <row r="9" spans="1:12">
      <c r="A9" s="89" t="s">
        <v>155</v>
      </c>
      <c r="B9" s="63"/>
      <c r="C9" s="32">
        <v>63.328135099999997</v>
      </c>
      <c r="D9" s="32">
        <v>99.329531000000003</v>
      </c>
      <c r="E9" s="32">
        <v>7.0136547999999994</v>
      </c>
      <c r="F9" s="32">
        <v>173.316</v>
      </c>
      <c r="G9" s="32">
        <v>0</v>
      </c>
      <c r="H9" s="32">
        <v>150.10334090000001</v>
      </c>
      <c r="I9" s="32">
        <v>4.7365000000000004</v>
      </c>
      <c r="J9" s="32">
        <v>74.237190099999992</v>
      </c>
      <c r="K9" s="17">
        <v>572.06435190000002</v>
      </c>
      <c r="L9" s="18">
        <v>586.4985107</v>
      </c>
    </row>
    <row r="10" spans="1:12">
      <c r="A10" s="89" t="s">
        <v>156</v>
      </c>
      <c r="B10" s="63"/>
      <c r="C10" s="32">
        <v>270.86519370000002</v>
      </c>
      <c r="D10" s="32">
        <v>82.317429999999987</v>
      </c>
      <c r="E10" s="32">
        <v>21.781260899999999</v>
      </c>
      <c r="F10" s="32">
        <v>455.38228000000981</v>
      </c>
      <c r="G10" s="32">
        <v>10.8380402</v>
      </c>
      <c r="H10" s="32">
        <v>219.71240559999998</v>
      </c>
      <c r="I10" s="32">
        <v>35.089521900000001</v>
      </c>
      <c r="J10" s="32">
        <v>35.155948899999999</v>
      </c>
      <c r="K10" s="17">
        <v>1131.1420812000097</v>
      </c>
      <c r="L10" s="18">
        <v>1099.8397378</v>
      </c>
    </row>
    <row r="11" spans="1:12">
      <c r="A11" s="64" t="s">
        <v>157</v>
      </c>
      <c r="B11" s="63"/>
      <c r="C11" s="32">
        <v>35.477226500000008</v>
      </c>
      <c r="D11" s="32">
        <v>15.1521042</v>
      </c>
      <c r="E11" s="32">
        <v>0.75429500000000005</v>
      </c>
      <c r="F11" s="32">
        <v>1.92</v>
      </c>
      <c r="G11" s="32">
        <v>0.26665</v>
      </c>
      <c r="H11" s="32">
        <v>1.1862907</v>
      </c>
      <c r="I11" s="32">
        <v>6.6000000000000003E-2</v>
      </c>
      <c r="J11" s="32">
        <v>42.1287071</v>
      </c>
      <c r="K11" s="17">
        <v>96.951273500000013</v>
      </c>
      <c r="L11" s="18">
        <v>85.226691799999998</v>
      </c>
    </row>
    <row r="12" spans="1:12">
      <c r="A12" s="64" t="s">
        <v>158</v>
      </c>
      <c r="B12" s="63"/>
      <c r="C12" s="32">
        <v>30.141503799999999</v>
      </c>
      <c r="D12" s="32">
        <v>49.865049999999997</v>
      </c>
      <c r="E12" s="32">
        <v>22.68111</v>
      </c>
      <c r="F12" s="32">
        <v>120.47999999999999</v>
      </c>
      <c r="G12" s="32">
        <v>38.15757</v>
      </c>
      <c r="H12" s="32">
        <v>75.545811200000003</v>
      </c>
      <c r="I12" s="32">
        <v>21.342481499999998</v>
      </c>
      <c r="J12" s="32">
        <v>25.8561707</v>
      </c>
      <c r="K12" s="17">
        <v>384.06969720000001</v>
      </c>
      <c r="L12" s="18">
        <v>357.08659579999994</v>
      </c>
    </row>
    <row r="13" spans="1:12">
      <c r="A13" s="64" t="s">
        <v>159</v>
      </c>
      <c r="B13" s="63"/>
      <c r="C13" s="32">
        <v>108.60820989999999</v>
      </c>
      <c r="D13" s="32">
        <v>58.389197000000003</v>
      </c>
      <c r="E13" s="32">
        <v>6.1694300000000002</v>
      </c>
      <c r="F13" s="32">
        <v>43.650000000000006</v>
      </c>
      <c r="G13" s="32">
        <v>2.1099998000000002</v>
      </c>
      <c r="H13" s="32">
        <v>11.130650800000002</v>
      </c>
      <c r="I13" s="32">
        <v>1.6008899999999999</v>
      </c>
      <c r="J13" s="32">
        <v>858.20864019999999</v>
      </c>
      <c r="K13" s="17">
        <v>1089.8670176999999</v>
      </c>
      <c r="L13" s="18">
        <v>207.46101440000001</v>
      </c>
    </row>
    <row r="14" spans="1:12" ht="25.5">
      <c r="A14" s="64" t="s">
        <v>160</v>
      </c>
      <c r="B14" s="63"/>
      <c r="C14" s="32">
        <v>33.116278800000003</v>
      </c>
      <c r="D14" s="32">
        <v>529.65252859999998</v>
      </c>
      <c r="E14" s="32">
        <v>0.30121219999999999</v>
      </c>
      <c r="F14" s="32">
        <v>18.11</v>
      </c>
      <c r="G14" s="32">
        <v>0.87037410000000004</v>
      </c>
      <c r="H14" s="32">
        <v>4.9883467000000001</v>
      </c>
      <c r="I14" s="32">
        <v>4.0045600000000001E-2</v>
      </c>
      <c r="J14" s="32">
        <v>291.22627949999998</v>
      </c>
      <c r="K14" s="17">
        <v>878.30506549999996</v>
      </c>
      <c r="L14" s="18">
        <v>859.44531269999993</v>
      </c>
    </row>
    <row r="15" spans="1:12">
      <c r="A15" s="64" t="s">
        <v>161</v>
      </c>
      <c r="B15" s="63"/>
      <c r="C15" s="32">
        <v>94.156012999999987</v>
      </c>
      <c r="D15" s="32">
        <v>38.303830000000005</v>
      </c>
      <c r="E15" s="32">
        <v>13.200639799999999</v>
      </c>
      <c r="F15" s="32">
        <v>36.32</v>
      </c>
      <c r="G15" s="32">
        <v>5.1605280000000002</v>
      </c>
      <c r="H15" s="32">
        <v>35.306159100000002</v>
      </c>
      <c r="I15" s="32">
        <v>13.214623100000001</v>
      </c>
      <c r="J15" s="32">
        <v>96.418402</v>
      </c>
      <c r="K15" s="17">
        <v>332.080195</v>
      </c>
      <c r="L15" s="18">
        <v>298.64613759999997</v>
      </c>
    </row>
    <row r="16" spans="1:12">
      <c r="A16" s="64" t="s">
        <v>162</v>
      </c>
      <c r="B16" s="63"/>
      <c r="C16" s="32">
        <v>0</v>
      </c>
      <c r="D16" s="32">
        <v>16.7421452</v>
      </c>
      <c r="E16" s="32">
        <v>0.23987</v>
      </c>
      <c r="F16" s="32">
        <v>11.86</v>
      </c>
      <c r="G16" s="32">
        <v>0</v>
      </c>
      <c r="H16" s="32">
        <v>0</v>
      </c>
      <c r="I16" s="32">
        <v>0</v>
      </c>
      <c r="J16" s="32">
        <v>403.77404520000005</v>
      </c>
      <c r="K16" s="17">
        <v>432.61606040000004</v>
      </c>
      <c r="L16" s="18">
        <v>67.426325800000001</v>
      </c>
    </row>
    <row r="17" spans="1:12">
      <c r="A17" s="64" t="s">
        <v>163</v>
      </c>
      <c r="B17" s="90"/>
      <c r="C17" s="32">
        <v>28.5</v>
      </c>
      <c r="D17" s="32">
        <v>0</v>
      </c>
      <c r="E17" s="32">
        <v>0</v>
      </c>
      <c r="F17" s="32"/>
      <c r="G17" s="32">
        <v>0</v>
      </c>
      <c r="H17" s="32">
        <v>0</v>
      </c>
      <c r="I17" s="32">
        <v>0</v>
      </c>
      <c r="J17" s="32">
        <v>0</v>
      </c>
      <c r="K17" s="17">
        <v>28.5</v>
      </c>
      <c r="L17" s="18">
        <v>24.42</v>
      </c>
    </row>
    <row r="18" spans="1:12">
      <c r="A18" s="64" t="s">
        <v>164</v>
      </c>
      <c r="B18" s="63"/>
      <c r="C18" s="32">
        <v>44.491300000000003</v>
      </c>
      <c r="D18" s="32">
        <v>0.52970000000000006</v>
      </c>
      <c r="E18" s="32">
        <v>0.15</v>
      </c>
      <c r="F18" s="32">
        <v>2.33</v>
      </c>
      <c r="G18" s="32">
        <v>2.5000000000000001E-2</v>
      </c>
      <c r="H18" s="32">
        <v>3.0329999999999999</v>
      </c>
      <c r="I18" s="32">
        <v>0</v>
      </c>
      <c r="J18" s="32">
        <v>53.933955900000001</v>
      </c>
      <c r="K18" s="17">
        <v>104.4929559</v>
      </c>
      <c r="L18" s="18">
        <v>247.08815999999999</v>
      </c>
    </row>
    <row r="19" spans="1:12">
      <c r="A19" s="64" t="s">
        <v>165</v>
      </c>
      <c r="B19" s="63"/>
      <c r="C19" s="32">
        <v>1542.15563</v>
      </c>
      <c r="D19" s="32"/>
      <c r="E19" s="32"/>
      <c r="F19" s="32"/>
      <c r="G19" s="32"/>
      <c r="H19" s="32"/>
      <c r="I19" s="32"/>
      <c r="J19" s="32"/>
      <c r="K19" s="17">
        <v>1542.15563</v>
      </c>
      <c r="L19" s="18">
        <v>0</v>
      </c>
    </row>
    <row r="20" spans="1:12">
      <c r="A20" s="64" t="s">
        <v>166</v>
      </c>
      <c r="B20" s="63"/>
      <c r="C20" s="32">
        <v>153.37087400000001</v>
      </c>
      <c r="D20" s="32">
        <v>173.26752000000002</v>
      </c>
      <c r="E20" s="32">
        <v>24.688580000000002</v>
      </c>
      <c r="F20" s="32">
        <v>58.31</v>
      </c>
      <c r="G20" s="32">
        <v>10.644763600000003</v>
      </c>
      <c r="H20" s="32">
        <v>37.603729999999999</v>
      </c>
      <c r="I20" s="32">
        <v>16.93524</v>
      </c>
      <c r="J20" s="32">
        <v>344.84455370000001</v>
      </c>
      <c r="K20" s="17">
        <v>819.66526130000011</v>
      </c>
      <c r="L20" s="18">
        <v>581.25702320000005</v>
      </c>
    </row>
    <row r="21" spans="1:12">
      <c r="A21" s="64" t="s">
        <v>167</v>
      </c>
      <c r="B21" s="63"/>
      <c r="C21" s="32">
        <v>95.176922700000006</v>
      </c>
      <c r="D21" s="32">
        <v>43.259838700000003</v>
      </c>
      <c r="E21" s="32">
        <v>7.3455876</v>
      </c>
      <c r="F21" s="32">
        <v>10.66</v>
      </c>
      <c r="G21" s="32">
        <v>1E-3</v>
      </c>
      <c r="H21" s="32">
        <v>6.53064</v>
      </c>
      <c r="I21" s="32">
        <v>0</v>
      </c>
      <c r="J21" s="32">
        <v>146.20223039999999</v>
      </c>
      <c r="K21" s="17">
        <v>309.17621940000004</v>
      </c>
      <c r="L21" s="18">
        <v>446.1732864999999</v>
      </c>
    </row>
    <row r="22" spans="1:12" ht="25.5">
      <c r="A22" s="64" t="s">
        <v>168</v>
      </c>
      <c r="B22" s="63"/>
      <c r="C22" s="32">
        <v>1.5102800000000001</v>
      </c>
      <c r="D22" s="32">
        <v>0</v>
      </c>
      <c r="E22" s="32">
        <v>0</v>
      </c>
      <c r="F22" s="32">
        <v>0</v>
      </c>
      <c r="G22" s="32">
        <v>0</v>
      </c>
      <c r="H22" s="32">
        <v>0</v>
      </c>
      <c r="I22" s="32">
        <v>0</v>
      </c>
      <c r="J22" s="32">
        <v>6.1309999999999999E-4</v>
      </c>
      <c r="K22" s="17">
        <v>1.5108931000000001</v>
      </c>
      <c r="L22" s="18">
        <v>3.1985822000000002</v>
      </c>
    </row>
    <row r="23" spans="1:12" ht="25.5">
      <c r="A23" s="64" t="s">
        <v>169</v>
      </c>
      <c r="B23" s="63"/>
      <c r="C23" s="32">
        <v>0</v>
      </c>
      <c r="D23" s="32">
        <v>0</v>
      </c>
      <c r="E23" s="32">
        <v>0</v>
      </c>
      <c r="F23" s="32">
        <v>0</v>
      </c>
      <c r="G23" s="32">
        <v>0</v>
      </c>
      <c r="H23" s="32">
        <v>0</v>
      </c>
      <c r="I23" s="32">
        <v>0</v>
      </c>
      <c r="J23" s="32">
        <v>0</v>
      </c>
      <c r="K23" s="17">
        <v>0</v>
      </c>
      <c r="L23" s="18">
        <v>0</v>
      </c>
    </row>
    <row r="24" spans="1:12">
      <c r="A24" s="64" t="s">
        <v>170</v>
      </c>
      <c r="B24" s="63"/>
      <c r="C24" s="32">
        <v>0</v>
      </c>
      <c r="D24" s="32">
        <v>0</v>
      </c>
      <c r="E24" s="32">
        <v>0</v>
      </c>
      <c r="F24" s="32">
        <v>0</v>
      </c>
      <c r="G24" s="32">
        <v>0</v>
      </c>
      <c r="H24" s="32">
        <v>0</v>
      </c>
      <c r="I24" s="32">
        <v>16.606356999999999</v>
      </c>
      <c r="J24" s="32">
        <v>23.898577400000001</v>
      </c>
      <c r="K24" s="17">
        <v>40.504934399999996</v>
      </c>
      <c r="L24" s="18">
        <v>25.611203799999998</v>
      </c>
    </row>
    <row r="25" spans="1:12">
      <c r="A25" s="64" t="s">
        <v>171</v>
      </c>
      <c r="B25" s="63"/>
      <c r="C25" s="32">
        <v>47.694664600000003</v>
      </c>
      <c r="D25" s="32">
        <v>2380.9109149999999</v>
      </c>
      <c r="E25" s="32">
        <v>282.80312679999997</v>
      </c>
      <c r="F25" s="32">
        <v>2972.05</v>
      </c>
      <c r="G25" s="32">
        <v>792.2394759</v>
      </c>
      <c r="H25" s="32">
        <v>877.38943040000004</v>
      </c>
      <c r="I25" s="32">
        <v>53.695957</v>
      </c>
      <c r="J25" s="32">
        <v>717.06162760000007</v>
      </c>
      <c r="K25" s="17">
        <v>8123.845197300001</v>
      </c>
      <c r="L25" s="18">
        <v>7342.4725607999999</v>
      </c>
    </row>
    <row r="26" spans="1:12" ht="25.5">
      <c r="A26" s="64" t="s">
        <v>172</v>
      </c>
      <c r="B26" s="63"/>
      <c r="C26" s="32">
        <v>0</v>
      </c>
      <c r="D26" s="32">
        <v>0</v>
      </c>
      <c r="E26" s="32">
        <v>0</v>
      </c>
      <c r="F26" s="32">
        <v>0</v>
      </c>
      <c r="G26" s="32">
        <v>0</v>
      </c>
      <c r="H26" s="32">
        <v>0</v>
      </c>
      <c r="I26" s="32">
        <v>0</v>
      </c>
      <c r="J26" s="32">
        <v>0</v>
      </c>
      <c r="K26" s="17"/>
      <c r="L26" s="18"/>
    </row>
    <row r="27" spans="1:12">
      <c r="A27" s="64" t="s">
        <v>173</v>
      </c>
      <c r="B27" s="63"/>
      <c r="C27" s="32">
        <v>0</v>
      </c>
      <c r="D27" s="32">
        <v>0</v>
      </c>
      <c r="E27" s="32">
        <v>0</v>
      </c>
      <c r="F27" s="32">
        <v>0</v>
      </c>
      <c r="G27" s="32">
        <v>0</v>
      </c>
      <c r="H27" s="32">
        <v>0</v>
      </c>
      <c r="I27" s="32">
        <v>0</v>
      </c>
      <c r="J27" s="32">
        <v>0</v>
      </c>
      <c r="K27" s="17"/>
      <c r="L27" s="18"/>
    </row>
    <row r="28" spans="1:12">
      <c r="A28" s="64" t="s">
        <v>174</v>
      </c>
      <c r="B28" s="63"/>
      <c r="C28" s="32">
        <v>90.2</v>
      </c>
      <c r="D28" s="32">
        <v>0</v>
      </c>
      <c r="E28" s="32">
        <v>10</v>
      </c>
      <c r="F28" s="32">
        <v>464.596</v>
      </c>
      <c r="G28" s="32">
        <v>0</v>
      </c>
      <c r="H28" s="32">
        <v>0.50083</v>
      </c>
      <c r="I28" s="32">
        <v>0</v>
      </c>
      <c r="J28" s="32">
        <v>0.5</v>
      </c>
      <c r="K28" s="17">
        <v>565.79683</v>
      </c>
      <c r="L28" s="18">
        <v>403.58294999999998</v>
      </c>
    </row>
    <row r="29" spans="1:12">
      <c r="A29" s="15" t="s">
        <v>175</v>
      </c>
      <c r="B29" s="16"/>
      <c r="C29" s="32">
        <v>0</v>
      </c>
      <c r="D29" s="32">
        <v>0</v>
      </c>
      <c r="E29" s="32">
        <v>0</v>
      </c>
      <c r="F29" s="32">
        <v>0</v>
      </c>
      <c r="G29" s="32">
        <v>0</v>
      </c>
      <c r="H29" s="32">
        <v>0</v>
      </c>
      <c r="I29" s="32">
        <v>0</v>
      </c>
      <c r="J29" s="32">
        <v>0</v>
      </c>
      <c r="K29" s="17">
        <v>0</v>
      </c>
      <c r="L29" s="18">
        <v>0</v>
      </c>
    </row>
    <row r="30" spans="1:12" ht="25.5">
      <c r="A30" s="64" t="s">
        <v>176</v>
      </c>
      <c r="B30" s="63"/>
      <c r="C30" s="32">
        <v>0</v>
      </c>
      <c r="D30" s="32">
        <v>0</v>
      </c>
      <c r="E30" s="32">
        <v>0</v>
      </c>
      <c r="F30" s="32">
        <v>0</v>
      </c>
      <c r="G30" s="32">
        <v>0</v>
      </c>
      <c r="H30" s="32">
        <v>0</v>
      </c>
      <c r="I30" s="32">
        <v>0</v>
      </c>
      <c r="J30" s="32">
        <v>0</v>
      </c>
      <c r="K30" s="17">
        <v>0</v>
      </c>
      <c r="L30" s="18">
        <v>0</v>
      </c>
    </row>
    <row r="31" spans="1:12" ht="25.5">
      <c r="A31" s="68" t="s">
        <v>177</v>
      </c>
      <c r="B31" s="63"/>
      <c r="C31" s="32">
        <v>0</v>
      </c>
      <c r="D31" s="32">
        <v>1546.6130571000001</v>
      </c>
      <c r="E31" s="32">
        <v>2693.4822988999999</v>
      </c>
      <c r="F31" s="32">
        <v>1483.64</v>
      </c>
      <c r="G31" s="32">
        <v>0</v>
      </c>
      <c r="H31" s="32">
        <v>106.39662990000001</v>
      </c>
      <c r="I31" s="32">
        <v>0</v>
      </c>
      <c r="J31" s="32">
        <v>8633.3519275999988</v>
      </c>
      <c r="K31" s="32">
        <v>14463.4839135</v>
      </c>
      <c r="L31" s="18">
        <v>2649.4127500000004</v>
      </c>
    </row>
    <row r="32" spans="1:12">
      <c r="A32" s="91" t="s">
        <v>178</v>
      </c>
      <c r="B32" s="63"/>
      <c r="C32" s="32">
        <v>0</v>
      </c>
      <c r="D32" s="32">
        <v>794.80086040000003</v>
      </c>
      <c r="E32" s="32">
        <v>0</v>
      </c>
      <c r="F32" s="32">
        <v>0</v>
      </c>
      <c r="G32" s="32">
        <v>6.97</v>
      </c>
      <c r="H32" s="32">
        <v>1.19</v>
      </c>
      <c r="I32" s="32">
        <v>0</v>
      </c>
      <c r="J32" s="32">
        <v>602.74916819999999</v>
      </c>
      <c r="K32" s="17">
        <v>1405.7100286</v>
      </c>
      <c r="L32" s="18">
        <v>492.71000000000004</v>
      </c>
    </row>
    <row r="33" spans="1:12">
      <c r="A33" s="92" t="s">
        <v>179</v>
      </c>
      <c r="B33" s="63"/>
      <c r="C33" s="32"/>
      <c r="D33" s="32"/>
      <c r="E33" s="32">
        <v>0</v>
      </c>
      <c r="F33" s="32"/>
      <c r="G33" s="32"/>
      <c r="H33" s="32">
        <v>0</v>
      </c>
      <c r="I33" s="32">
        <v>0</v>
      </c>
      <c r="J33" s="32"/>
      <c r="K33" s="17">
        <v>0</v>
      </c>
      <c r="L33" s="18">
        <v>0</v>
      </c>
    </row>
    <row r="34" spans="1:12">
      <c r="A34" s="92" t="s">
        <v>180</v>
      </c>
      <c r="B34" s="63"/>
      <c r="C34" s="32">
        <v>0</v>
      </c>
      <c r="D34" s="32">
        <v>-196.26247549999999</v>
      </c>
      <c r="E34" s="32">
        <v>-7.4633356000000006</v>
      </c>
      <c r="F34" s="32">
        <v>-13.399999999999999</v>
      </c>
      <c r="G34" s="32">
        <v>-13.261125099999999</v>
      </c>
      <c r="H34" s="32">
        <v>0</v>
      </c>
      <c r="I34" s="32">
        <v>-8.3184756999999987</v>
      </c>
      <c r="J34" s="32">
        <v>-701.28491069999995</v>
      </c>
      <c r="K34" s="17">
        <v>-939.9903225999999</v>
      </c>
      <c r="L34" s="18">
        <v>-166.36758170000002</v>
      </c>
    </row>
    <row r="35" spans="1:12">
      <c r="A35" s="92" t="s">
        <v>181</v>
      </c>
      <c r="B35" s="63"/>
      <c r="C35" s="32">
        <v>0</v>
      </c>
      <c r="D35" s="32">
        <v>598.53838489999998</v>
      </c>
      <c r="E35" s="32">
        <v>-7.4633356000000006</v>
      </c>
      <c r="F35" s="32">
        <v>-13.399999999999999</v>
      </c>
      <c r="G35" s="32">
        <v>-6.2911250999999995</v>
      </c>
      <c r="H35" s="32">
        <v>1.19</v>
      </c>
      <c r="I35" s="32">
        <v>-8.3184756999999987</v>
      </c>
      <c r="J35" s="32">
        <v>-98.535742499999969</v>
      </c>
      <c r="K35" s="32">
        <v>465.71970600000009</v>
      </c>
      <c r="L35" s="33">
        <v>326.34241830000002</v>
      </c>
    </row>
    <row r="36" spans="1:12">
      <c r="A36" s="64" t="s">
        <v>182</v>
      </c>
      <c r="B36" s="63"/>
      <c r="C36" s="32">
        <v>1286.8301008999999</v>
      </c>
      <c r="D36" s="32">
        <v>1820.1112649000004</v>
      </c>
      <c r="E36" s="32">
        <v>286.27547829999997</v>
      </c>
      <c r="F36" s="32">
        <v>1647.8072747999902</v>
      </c>
      <c r="G36" s="32">
        <v>238.71748840000001</v>
      </c>
      <c r="H36" s="32">
        <v>1240.2828896000001</v>
      </c>
      <c r="I36" s="32">
        <v>150.34133220000001</v>
      </c>
      <c r="J36" s="32">
        <v>1183.7907734999999</v>
      </c>
      <c r="K36" s="17">
        <v>7854.15660259999</v>
      </c>
      <c r="L36" s="18">
        <v>5276.4542608999991</v>
      </c>
    </row>
    <row r="37" spans="1:12">
      <c r="A37" s="64"/>
      <c r="B37" s="63"/>
      <c r="C37" s="93">
        <v>4076.6997852000004</v>
      </c>
      <c r="D37" s="93">
        <v>7635.3524714000014</v>
      </c>
      <c r="E37" s="93">
        <v>3383.1861502000002</v>
      </c>
      <c r="F37" s="93">
        <v>7577.0275548000018</v>
      </c>
      <c r="G37" s="93">
        <v>1149.3136199</v>
      </c>
      <c r="H37" s="93">
        <v>2869.2970420000001</v>
      </c>
      <c r="I37" s="93">
        <v>411.3732584</v>
      </c>
      <c r="J37" s="93">
        <v>13496.023537399997</v>
      </c>
      <c r="K37" s="93">
        <v>40598.2734193</v>
      </c>
      <c r="L37" s="94">
        <v>22349.559359399995</v>
      </c>
    </row>
    <row r="38" spans="1:12">
      <c r="A38" s="15" t="s">
        <v>183</v>
      </c>
      <c r="B38" s="63"/>
      <c r="C38" s="32">
        <v>-7404.0006665000001</v>
      </c>
      <c r="D38" s="32">
        <v>4169.3167526000007</v>
      </c>
      <c r="E38" s="32">
        <v>2436.8277052999997</v>
      </c>
      <c r="F38" s="32">
        <v>267.87999999999965</v>
      </c>
      <c r="G38" s="32">
        <v>-701.60948669999982</v>
      </c>
      <c r="H38" s="32">
        <v>3641.7584592000003</v>
      </c>
      <c r="I38" s="32">
        <v>-828.91509150000002</v>
      </c>
      <c r="J38" s="32">
        <v>-1581.2576724</v>
      </c>
      <c r="K38" s="17">
        <v>0</v>
      </c>
      <c r="L38" s="18">
        <v>0</v>
      </c>
    </row>
    <row r="39" spans="1:12">
      <c r="A39" s="19" t="s">
        <v>117</v>
      </c>
      <c r="B39" s="67"/>
      <c r="C39" s="25">
        <v>-3327.3008812999997</v>
      </c>
      <c r="D39" s="25">
        <v>11804.669224000001</v>
      </c>
      <c r="E39" s="25">
        <v>5820.0138554999994</v>
      </c>
      <c r="F39" s="25">
        <v>7844.9075548000019</v>
      </c>
      <c r="G39" s="25">
        <v>447.70413320000023</v>
      </c>
      <c r="H39" s="25">
        <v>6511.0555012000004</v>
      </c>
      <c r="I39" s="25">
        <v>-417.54183310000002</v>
      </c>
      <c r="J39" s="25">
        <v>11914.765864999998</v>
      </c>
      <c r="K39" s="25">
        <v>40598.2734193</v>
      </c>
      <c r="L39" s="26">
        <v>22349.559359399995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25200-B746-4194-B428-EBDBE96C4C94}">
  <dimension ref="A1:L40"/>
  <sheetViews>
    <sheetView workbookViewId="0">
      <selection activeCell="F23" sqref="F23"/>
    </sheetView>
  </sheetViews>
  <sheetFormatPr defaultRowHeight="15"/>
  <cols>
    <col min="1" max="1" width="49.28515625" bestFit="1" customWidth="1"/>
    <col min="2" max="2" width="7.7109375" bestFit="1" customWidth="1"/>
    <col min="3" max="3" width="11.5703125" bestFit="1" customWidth="1"/>
    <col min="4" max="4" width="11.85546875" bestFit="1" customWidth="1"/>
    <col min="5" max="5" width="10.5703125" bestFit="1" customWidth="1"/>
    <col min="6" max="6" width="12" bestFit="1" customWidth="1"/>
    <col min="7" max="7" width="9" bestFit="1" customWidth="1"/>
    <col min="8" max="8" width="10" bestFit="1" customWidth="1"/>
    <col min="9" max="9" width="8" bestFit="1" customWidth="1"/>
    <col min="10" max="10" width="11.42578125" bestFit="1" customWidth="1"/>
    <col min="11" max="12" width="10" bestFit="1" customWidth="1"/>
  </cols>
  <sheetData>
    <row r="1" spans="1:12" s="1" customFormat="1" ht="12.75">
      <c r="A1" s="7"/>
      <c r="C1" s="3"/>
      <c r="D1" s="3"/>
      <c r="E1" s="3"/>
      <c r="F1" s="3"/>
      <c r="G1" s="3"/>
      <c r="H1" s="3"/>
      <c r="I1" s="3"/>
      <c r="J1" s="3"/>
      <c r="K1" s="10" t="s">
        <v>2</v>
      </c>
      <c r="L1" s="10"/>
    </row>
    <row r="2" spans="1:12" s="1" customFormat="1" ht="38.25">
      <c r="A2" s="19" t="s">
        <v>3</v>
      </c>
      <c r="B2" s="12" t="s">
        <v>4</v>
      </c>
      <c r="C2" s="55" t="s">
        <v>5</v>
      </c>
      <c r="D2" s="55" t="s">
        <v>6</v>
      </c>
      <c r="E2" s="55" t="s">
        <v>7</v>
      </c>
      <c r="F2" s="55" t="s">
        <v>8</v>
      </c>
      <c r="G2" s="56" t="s">
        <v>9</v>
      </c>
      <c r="H2" s="55" t="s">
        <v>10</v>
      </c>
      <c r="I2" s="55" t="s">
        <v>11</v>
      </c>
      <c r="J2" s="55" t="s">
        <v>12</v>
      </c>
      <c r="K2" s="57" t="s">
        <v>13</v>
      </c>
      <c r="L2" s="13" t="s">
        <v>14</v>
      </c>
    </row>
    <row r="3" spans="1:12">
      <c r="A3" s="66" t="s">
        <v>184</v>
      </c>
      <c r="B3" s="21" t="s">
        <v>185</v>
      </c>
      <c r="C3" s="25"/>
      <c r="D3" s="25"/>
      <c r="E3" s="25"/>
      <c r="F3" s="25"/>
      <c r="G3" s="25"/>
      <c r="H3" s="25"/>
      <c r="I3" s="25"/>
      <c r="J3" s="25"/>
      <c r="K3" s="25"/>
      <c r="L3" s="26"/>
    </row>
    <row r="4" spans="1:12" ht="25.5">
      <c r="A4" s="64" t="s">
        <v>186</v>
      </c>
      <c r="B4" s="63"/>
      <c r="C4" s="32">
        <v>0</v>
      </c>
      <c r="D4" s="32">
        <v>166.04827340000003</v>
      </c>
      <c r="E4" s="32">
        <v>18.6528353</v>
      </c>
      <c r="F4" s="32">
        <v>213.33999999999997</v>
      </c>
      <c r="G4" s="32">
        <v>106.5982755</v>
      </c>
      <c r="H4" s="32">
        <v>176.67614420000001</v>
      </c>
      <c r="I4" s="32">
        <v>81.171784000000002</v>
      </c>
      <c r="J4" s="32">
        <v>36.892087699999998</v>
      </c>
      <c r="K4" s="17">
        <v>799.3794001</v>
      </c>
      <c r="L4" s="18">
        <v>512.45417689999999</v>
      </c>
    </row>
    <row r="5" spans="1:12">
      <c r="A5" s="64" t="s">
        <v>187</v>
      </c>
      <c r="B5" s="63"/>
      <c r="C5" s="32">
        <v>0</v>
      </c>
      <c r="D5" s="32">
        <v>256.07248199999998</v>
      </c>
      <c r="E5" s="32">
        <v>35.843747800000003</v>
      </c>
      <c r="F5" s="32">
        <v>0</v>
      </c>
      <c r="G5" s="32">
        <v>84.233993299999995</v>
      </c>
      <c r="H5" s="32">
        <v>147.24436359999999</v>
      </c>
      <c r="I5" s="32">
        <v>72.588156600000005</v>
      </c>
      <c r="J5" s="32">
        <v>0.51080320000000001</v>
      </c>
      <c r="K5" s="17">
        <v>596.49354650000009</v>
      </c>
      <c r="L5" s="18">
        <v>607.49623960000008</v>
      </c>
    </row>
    <row r="6" spans="1:12">
      <c r="A6" s="64" t="s">
        <v>188</v>
      </c>
      <c r="B6" s="63"/>
      <c r="C6" s="32">
        <v>75.18739260000001</v>
      </c>
      <c r="D6" s="32">
        <v>504.81503610000004</v>
      </c>
      <c r="E6" s="32">
        <v>80.81063970000001</v>
      </c>
      <c r="F6" s="32">
        <v>1624.6059999999998</v>
      </c>
      <c r="G6" s="32">
        <v>490.66018779999996</v>
      </c>
      <c r="H6" s="32">
        <v>511.88864909999995</v>
      </c>
      <c r="I6" s="32">
        <v>276.76150200000001</v>
      </c>
      <c r="J6" s="32">
        <v>140.92620229999997</v>
      </c>
      <c r="K6" s="17">
        <v>3705.6556095999999</v>
      </c>
      <c r="L6" s="18">
        <v>3467.1593313000003</v>
      </c>
    </row>
    <row r="7" spans="1:12">
      <c r="A7" s="64" t="s">
        <v>189</v>
      </c>
      <c r="B7" s="63"/>
      <c r="C7" s="32">
        <v>0</v>
      </c>
      <c r="D7" s="32">
        <v>363.22204700000003</v>
      </c>
      <c r="E7" s="32">
        <v>8.87256</v>
      </c>
      <c r="F7" s="32">
        <v>18.170000000000002</v>
      </c>
      <c r="G7" s="32">
        <v>3.1185475</v>
      </c>
      <c r="H7" s="32">
        <v>7.9596799999999996</v>
      </c>
      <c r="I7" s="32">
        <v>1.1057999999999999</v>
      </c>
      <c r="J7" s="32">
        <v>16.980685399999999</v>
      </c>
      <c r="K7" s="17">
        <v>419.4293199</v>
      </c>
      <c r="L7" s="18">
        <v>373.09180199999997</v>
      </c>
    </row>
    <row r="8" spans="1:12" ht="25.5">
      <c r="A8" s="64" t="s">
        <v>190</v>
      </c>
      <c r="B8" s="63"/>
      <c r="C8" s="32">
        <v>0</v>
      </c>
      <c r="D8" s="32">
        <v>3158.0688782999996</v>
      </c>
      <c r="E8" s="32">
        <v>90</v>
      </c>
      <c r="F8" s="32">
        <v>977.46</v>
      </c>
      <c r="G8" s="32">
        <v>49</v>
      </c>
      <c r="H8" s="32">
        <v>3036.8543325000001</v>
      </c>
      <c r="I8" s="32">
        <v>46.061119599999998</v>
      </c>
      <c r="J8" s="32">
        <v>0</v>
      </c>
      <c r="K8" s="17">
        <v>7357.4443303999997</v>
      </c>
      <c r="L8" s="18">
        <v>2907.3099253</v>
      </c>
    </row>
    <row r="9" spans="1:12">
      <c r="A9" s="64" t="s">
        <v>191</v>
      </c>
      <c r="B9" s="63"/>
      <c r="C9" s="32">
        <v>0</v>
      </c>
      <c r="D9" s="32">
        <v>0</v>
      </c>
      <c r="E9" s="32">
        <v>0</v>
      </c>
      <c r="F9" s="32">
        <v>0</v>
      </c>
      <c r="G9" s="32">
        <v>0</v>
      </c>
      <c r="H9" s="32">
        <v>0</v>
      </c>
      <c r="I9" s="32">
        <v>0</v>
      </c>
      <c r="J9" s="32">
        <v>0</v>
      </c>
      <c r="K9" s="17">
        <v>0</v>
      </c>
      <c r="L9" s="18">
        <v>0</v>
      </c>
    </row>
    <row r="10" spans="1:12">
      <c r="A10" s="64" t="s">
        <v>192</v>
      </c>
      <c r="B10" s="63"/>
      <c r="C10" s="32">
        <v>0</v>
      </c>
      <c r="D10" s="32">
        <v>936.79</v>
      </c>
      <c r="E10" s="32">
        <v>-11.9865979</v>
      </c>
      <c r="F10" s="32">
        <v>241.37</v>
      </c>
      <c r="G10" s="32">
        <v>118.77216009999999</v>
      </c>
      <c r="H10" s="32">
        <v>186.70133859999999</v>
      </c>
      <c r="I10" s="32">
        <v>26.069497000000002</v>
      </c>
      <c r="J10" s="32">
        <v>1.7474158</v>
      </c>
      <c r="K10" s="17">
        <v>1499.4638135999999</v>
      </c>
      <c r="L10" s="18">
        <v>610.14228059999994</v>
      </c>
    </row>
    <row r="11" spans="1:12">
      <c r="A11" s="64" t="s">
        <v>173</v>
      </c>
      <c r="B11" s="63"/>
      <c r="C11" s="32">
        <v>0</v>
      </c>
      <c r="D11" s="32">
        <v>737.27556249999998</v>
      </c>
      <c r="E11" s="32">
        <v>470.80865319999998</v>
      </c>
      <c r="F11" s="32">
        <v>184.67</v>
      </c>
      <c r="G11" s="32">
        <v>0</v>
      </c>
      <c r="H11" s="32">
        <v>910.63707379999994</v>
      </c>
      <c r="I11" s="32">
        <v>19.118923799999997</v>
      </c>
      <c r="J11" s="32">
        <v>888.88955260000012</v>
      </c>
      <c r="K11" s="17">
        <v>3211.3997659000001</v>
      </c>
      <c r="L11" s="18">
        <v>3100.3480571999999</v>
      </c>
    </row>
    <row r="12" spans="1:12" ht="25.5">
      <c r="A12" s="64" t="s">
        <v>172</v>
      </c>
      <c r="B12" s="63"/>
      <c r="C12" s="32">
        <v>0</v>
      </c>
      <c r="D12" s="32">
        <v>0</v>
      </c>
      <c r="E12" s="32">
        <v>0</v>
      </c>
      <c r="F12" s="32">
        <v>0</v>
      </c>
      <c r="G12" s="32">
        <v>0</v>
      </c>
      <c r="H12" s="32">
        <v>0</v>
      </c>
      <c r="I12" s="32">
        <v>0</v>
      </c>
      <c r="J12" s="32">
        <v>2459.3046906999998</v>
      </c>
      <c r="K12" s="17">
        <v>2459.3046906999998</v>
      </c>
      <c r="L12" s="18">
        <v>2724.5139668000002</v>
      </c>
    </row>
    <row r="13" spans="1:12">
      <c r="A13" s="64" t="s">
        <v>193</v>
      </c>
      <c r="B13" s="63"/>
      <c r="C13" s="32">
        <v>0</v>
      </c>
      <c r="D13" s="32">
        <v>798.66665780000005</v>
      </c>
      <c r="E13" s="32">
        <v>65.953019999999995</v>
      </c>
      <c r="F13" s="32">
        <v>396.76</v>
      </c>
      <c r="G13" s="32">
        <v>0</v>
      </c>
      <c r="H13" s="32">
        <v>0</v>
      </c>
      <c r="I13" s="32">
        <v>0</v>
      </c>
      <c r="J13" s="32">
        <v>43.584666900000002</v>
      </c>
      <c r="K13" s="17">
        <v>1304.9643447000001</v>
      </c>
      <c r="L13" s="18">
        <v>835.81764399999997</v>
      </c>
    </row>
    <row r="14" spans="1:12">
      <c r="A14" s="64" t="s">
        <v>194</v>
      </c>
      <c r="B14" s="63"/>
      <c r="C14" s="32">
        <v>0</v>
      </c>
      <c r="D14" s="32">
        <v>0</v>
      </c>
      <c r="E14" s="32">
        <v>0</v>
      </c>
      <c r="F14" s="32">
        <v>0</v>
      </c>
      <c r="G14" s="32">
        <v>0</v>
      </c>
      <c r="H14" s="32">
        <v>0</v>
      </c>
      <c r="I14" s="32">
        <v>0</v>
      </c>
      <c r="J14" s="32">
        <v>0</v>
      </c>
      <c r="K14" s="17">
        <v>0</v>
      </c>
      <c r="L14" s="18">
        <v>0</v>
      </c>
    </row>
    <row r="15" spans="1:12">
      <c r="A15" s="64" t="s">
        <v>195</v>
      </c>
      <c r="B15" s="63"/>
      <c r="C15" s="32">
        <v>0</v>
      </c>
      <c r="D15" s="32">
        <v>0</v>
      </c>
      <c r="E15" s="32">
        <v>0</v>
      </c>
      <c r="F15" s="32">
        <v>0</v>
      </c>
      <c r="G15" s="32">
        <v>0</v>
      </c>
      <c r="H15" s="32">
        <v>0</v>
      </c>
      <c r="I15" s="32">
        <v>0</v>
      </c>
      <c r="J15" s="32">
        <v>0</v>
      </c>
      <c r="K15" s="17">
        <v>0</v>
      </c>
      <c r="L15" s="18">
        <v>0</v>
      </c>
    </row>
    <row r="16" spans="1:12">
      <c r="A16" s="19" t="s">
        <v>117</v>
      </c>
      <c r="B16" s="67"/>
      <c r="C16" s="25">
        <v>75.18739260000001</v>
      </c>
      <c r="D16" s="25">
        <v>6920.9589371000002</v>
      </c>
      <c r="E16" s="25">
        <v>758.95485810000002</v>
      </c>
      <c r="F16" s="25">
        <v>3656.3760000000002</v>
      </c>
      <c r="G16" s="25">
        <v>852.3831641999999</v>
      </c>
      <c r="H16" s="25">
        <v>4977.9615817999993</v>
      </c>
      <c r="I16" s="25">
        <v>522.87678299999993</v>
      </c>
      <c r="J16" s="25">
        <v>3588.8361046</v>
      </c>
      <c r="K16" s="25">
        <v>21353.534821400001</v>
      </c>
      <c r="L16" s="26">
        <v>15138.3334237</v>
      </c>
    </row>
    <row r="19" spans="1:12">
      <c r="A19" s="19" t="s">
        <v>196</v>
      </c>
      <c r="B19" s="21" t="s">
        <v>197</v>
      </c>
      <c r="C19" s="25"/>
      <c r="D19" s="25"/>
      <c r="E19" s="25"/>
      <c r="F19" s="25"/>
      <c r="G19" s="25"/>
      <c r="H19" s="25"/>
      <c r="I19" s="25"/>
      <c r="J19" s="25"/>
      <c r="K19" s="25"/>
      <c r="L19" s="26"/>
    </row>
    <row r="20" spans="1:12" ht="25.5">
      <c r="A20" s="15" t="s">
        <v>198</v>
      </c>
      <c r="B20" s="63"/>
      <c r="C20" s="32">
        <v>0</v>
      </c>
      <c r="D20" s="32">
        <v>667.45766000000003</v>
      </c>
      <c r="E20" s="32">
        <v>64.687687100000005</v>
      </c>
      <c r="F20" s="32">
        <v>1942.68</v>
      </c>
      <c r="G20" s="32">
        <v>2.9932606000000002</v>
      </c>
      <c r="H20" s="32">
        <v>2278.3385223</v>
      </c>
      <c r="I20" s="32">
        <v>0</v>
      </c>
      <c r="J20" s="32">
        <v>0</v>
      </c>
      <c r="K20" s="17">
        <v>4956.1571299999996</v>
      </c>
      <c r="L20" s="18">
        <v>4605.9353781</v>
      </c>
    </row>
    <row r="21" spans="1:12">
      <c r="A21" s="15" t="s">
        <v>199</v>
      </c>
      <c r="B21" s="63"/>
      <c r="C21" s="32"/>
      <c r="D21" s="32"/>
      <c r="E21" s="32"/>
      <c r="F21" s="32"/>
      <c r="G21" s="32"/>
      <c r="H21" s="32"/>
      <c r="I21" s="32">
        <v>0</v>
      </c>
      <c r="J21" s="32">
        <v>-3024.7122027</v>
      </c>
      <c r="K21" s="17">
        <v>-3024.7122027</v>
      </c>
      <c r="L21" s="18">
        <v>-2945.7686955000004</v>
      </c>
    </row>
    <row r="22" spans="1:12">
      <c r="A22" s="19" t="s">
        <v>117</v>
      </c>
      <c r="B22" s="67"/>
      <c r="C22" s="25">
        <v>0</v>
      </c>
      <c r="D22" s="25">
        <v>667.45766000000003</v>
      </c>
      <c r="E22" s="25">
        <v>64.687687100000005</v>
      </c>
      <c r="F22" s="25">
        <v>1942.68</v>
      </c>
      <c r="G22" s="25">
        <v>2.9932606000000002</v>
      </c>
      <c r="H22" s="25">
        <v>2278.3385223</v>
      </c>
      <c r="I22" s="25">
        <v>0</v>
      </c>
      <c r="J22" s="25">
        <v>-3024.7122027</v>
      </c>
      <c r="K22" s="25">
        <v>1931.4449272999996</v>
      </c>
      <c r="L22" s="26">
        <v>1660.1666825999996</v>
      </c>
    </row>
    <row r="24" spans="1:12">
      <c r="A24" s="19" t="s">
        <v>200</v>
      </c>
      <c r="B24" s="21" t="s">
        <v>201</v>
      </c>
      <c r="C24" s="25"/>
      <c r="D24" s="25"/>
      <c r="E24" s="25"/>
      <c r="F24" s="25"/>
      <c r="G24" s="25"/>
      <c r="H24" s="25"/>
      <c r="I24" s="25"/>
      <c r="J24" s="25"/>
      <c r="K24" s="25"/>
      <c r="L24" s="26"/>
    </row>
    <row r="25" spans="1:12">
      <c r="A25" s="15" t="s">
        <v>202</v>
      </c>
      <c r="B25" s="63"/>
      <c r="C25" s="32"/>
      <c r="D25" s="32">
        <v>0</v>
      </c>
      <c r="E25" s="32"/>
      <c r="F25" s="32">
        <v>0</v>
      </c>
      <c r="G25" s="32">
        <v>0</v>
      </c>
      <c r="H25" s="32">
        <v>0</v>
      </c>
      <c r="I25" s="32"/>
      <c r="J25" s="32"/>
      <c r="K25" s="17">
        <v>0</v>
      </c>
      <c r="L25" s="18">
        <v>0</v>
      </c>
    </row>
    <row r="26" spans="1:12">
      <c r="A26" s="16" t="s">
        <v>203</v>
      </c>
      <c r="B26" s="63"/>
      <c r="C26" s="32"/>
      <c r="D26" s="32"/>
      <c r="E26" s="32"/>
      <c r="F26" s="32">
        <v>0</v>
      </c>
      <c r="G26" s="32"/>
      <c r="H26" s="32">
        <v>0</v>
      </c>
      <c r="I26" s="32"/>
      <c r="J26" s="32">
        <v>0</v>
      </c>
      <c r="K26" s="17">
        <v>0</v>
      </c>
      <c r="L26" s="18">
        <v>0</v>
      </c>
    </row>
    <row r="27" spans="1:12">
      <c r="A27" s="16" t="s">
        <v>204</v>
      </c>
      <c r="B27" s="63"/>
      <c r="C27" s="32"/>
      <c r="D27" s="32">
        <v>142.5369163</v>
      </c>
      <c r="E27" s="32">
        <v>2.9870199999999998</v>
      </c>
      <c r="F27" s="32">
        <v>140.9</v>
      </c>
      <c r="G27" s="32">
        <v>79.6626598</v>
      </c>
      <c r="H27" s="32">
        <v>20.378830000000001</v>
      </c>
      <c r="I27" s="32">
        <v>0</v>
      </c>
      <c r="J27" s="32">
        <v>568.92046770000002</v>
      </c>
      <c r="K27" s="17">
        <v>955.38589380000008</v>
      </c>
      <c r="L27" s="18">
        <v>1208.0757835000002</v>
      </c>
    </row>
    <row r="28" spans="1:12">
      <c r="A28" s="62" t="s">
        <v>205</v>
      </c>
      <c r="B28" s="63"/>
      <c r="C28" s="32"/>
      <c r="D28" s="32">
        <v>0</v>
      </c>
      <c r="E28" s="32">
        <v>0</v>
      </c>
      <c r="F28" s="32">
        <v>20.85</v>
      </c>
      <c r="G28" s="32"/>
      <c r="H28" s="32">
        <v>0</v>
      </c>
      <c r="I28" s="32"/>
      <c r="J28" s="32">
        <v>0</v>
      </c>
      <c r="K28" s="17">
        <v>20.85</v>
      </c>
      <c r="L28" s="18">
        <v>5.3599199999999998</v>
      </c>
    </row>
    <row r="29" spans="1:12">
      <c r="A29" s="62" t="s">
        <v>206</v>
      </c>
      <c r="B29" s="63"/>
      <c r="C29" s="32">
        <v>2671.9465043999999</v>
      </c>
      <c r="D29" s="32">
        <v>226.4459166</v>
      </c>
      <c r="E29" s="32">
        <v>2528.4712838999999</v>
      </c>
      <c r="F29" s="32">
        <v>43.699999999999996</v>
      </c>
      <c r="G29" s="32">
        <v>3.13144</v>
      </c>
      <c r="H29" s="32">
        <v>0.13728000000000001</v>
      </c>
      <c r="I29" s="32"/>
      <c r="J29" s="32">
        <v>1846.0442541999998</v>
      </c>
      <c r="K29" s="17">
        <v>7319.8766790999998</v>
      </c>
      <c r="L29" s="18">
        <v>9036.9452361999993</v>
      </c>
    </row>
    <row r="30" spans="1:12">
      <c r="A30" s="62" t="s">
        <v>207</v>
      </c>
      <c r="B30" s="63"/>
      <c r="C30" s="32"/>
      <c r="D30" s="32">
        <v>1476.0690999999999</v>
      </c>
      <c r="E30" s="32"/>
      <c r="F30" s="32"/>
      <c r="G30" s="32">
        <v>1.5768742000000002</v>
      </c>
      <c r="H30" s="32">
        <v>0</v>
      </c>
      <c r="I30" s="32"/>
      <c r="J30" s="32">
        <v>0</v>
      </c>
      <c r="K30" s="17">
        <v>1477.6459742</v>
      </c>
      <c r="L30" s="18">
        <v>1179.5489173999999</v>
      </c>
    </row>
    <row r="31" spans="1:12">
      <c r="A31" s="95" t="s">
        <v>208</v>
      </c>
      <c r="B31" s="63"/>
      <c r="C31" s="32">
        <v>8.39</v>
      </c>
      <c r="D31" s="32">
        <v>0</v>
      </c>
      <c r="E31" s="32"/>
      <c r="F31" s="32"/>
      <c r="G31" s="32"/>
      <c r="H31" s="32">
        <v>83.78</v>
      </c>
      <c r="I31" s="32"/>
      <c r="J31" s="32"/>
      <c r="K31" s="17">
        <v>92.17</v>
      </c>
      <c r="L31" s="18">
        <v>2121.7294000000002</v>
      </c>
    </row>
    <row r="32" spans="1:12">
      <c r="A32" s="64" t="s">
        <v>209</v>
      </c>
      <c r="B32" s="63"/>
      <c r="C32" s="32"/>
      <c r="D32" s="32">
        <v>0</v>
      </c>
      <c r="E32" s="32"/>
      <c r="F32" s="32"/>
      <c r="G32" s="32"/>
      <c r="H32" s="32">
        <v>0</v>
      </c>
      <c r="I32" s="32"/>
      <c r="J32" s="32">
        <v>0</v>
      </c>
      <c r="K32" s="17">
        <v>0</v>
      </c>
      <c r="L32" s="18">
        <v>0</v>
      </c>
    </row>
    <row r="33" spans="1:12">
      <c r="A33" s="95" t="s">
        <v>210</v>
      </c>
      <c r="B33" s="63"/>
      <c r="C33" s="32"/>
      <c r="D33" s="32">
        <v>0</v>
      </c>
      <c r="E33" s="32"/>
      <c r="F33" s="32"/>
      <c r="G33" s="32"/>
      <c r="H33" s="32">
        <v>0</v>
      </c>
      <c r="I33" s="32"/>
      <c r="J33" s="70">
        <v>0</v>
      </c>
      <c r="K33" s="17">
        <v>0</v>
      </c>
      <c r="L33" s="18">
        <v>0</v>
      </c>
    </row>
    <row r="34" spans="1:12">
      <c r="A34" s="95" t="s">
        <v>211</v>
      </c>
      <c r="B34" s="63"/>
      <c r="C34" s="32"/>
      <c r="D34" s="32">
        <v>0</v>
      </c>
      <c r="E34" s="32">
        <v>0</v>
      </c>
      <c r="F34" s="32"/>
      <c r="G34" s="32"/>
      <c r="H34" s="32">
        <v>0</v>
      </c>
      <c r="I34" s="32"/>
      <c r="J34" s="70">
        <v>834.75019529999997</v>
      </c>
      <c r="K34" s="17">
        <v>834.75019529999997</v>
      </c>
      <c r="L34" s="18">
        <v>0</v>
      </c>
    </row>
    <row r="35" spans="1:12">
      <c r="A35" s="96" t="s">
        <v>212</v>
      </c>
      <c r="B35" s="97"/>
      <c r="C35" s="32"/>
      <c r="D35" s="32"/>
      <c r="E35" s="32">
        <v>0</v>
      </c>
      <c r="F35" s="32"/>
      <c r="G35" s="32">
        <v>0</v>
      </c>
      <c r="H35" s="32"/>
      <c r="I35" s="32"/>
      <c r="J35" s="32">
        <v>0</v>
      </c>
      <c r="K35" s="17">
        <v>0</v>
      </c>
      <c r="L35" s="18">
        <v>0</v>
      </c>
    </row>
    <row r="36" spans="1:12">
      <c r="A36" s="96" t="s">
        <v>213</v>
      </c>
      <c r="B36" s="97"/>
      <c r="C36" s="32"/>
      <c r="D36" s="32"/>
      <c r="E36" s="32">
        <v>0</v>
      </c>
      <c r="F36" s="32"/>
      <c r="G36" s="32"/>
      <c r="H36" s="32"/>
      <c r="I36" s="32"/>
      <c r="J36" s="32"/>
      <c r="K36" s="17">
        <v>0</v>
      </c>
      <c r="L36" s="18">
        <v>0</v>
      </c>
    </row>
    <row r="37" spans="1:12">
      <c r="A37" s="62" t="s">
        <v>214</v>
      </c>
      <c r="B37" s="63"/>
      <c r="C37" s="32"/>
      <c r="D37" s="32"/>
      <c r="E37" s="32">
        <v>0</v>
      </c>
      <c r="F37" s="32"/>
      <c r="G37" s="32"/>
      <c r="H37" s="32"/>
      <c r="I37" s="32"/>
      <c r="J37" s="32"/>
      <c r="K37" s="17">
        <v>0</v>
      </c>
      <c r="L37" s="18">
        <v>0</v>
      </c>
    </row>
    <row r="38" spans="1:12">
      <c r="A38" s="19" t="s">
        <v>117</v>
      </c>
      <c r="B38" s="67"/>
      <c r="C38" s="25">
        <v>2680.3365043999997</v>
      </c>
      <c r="D38" s="25">
        <v>1845.0519328999999</v>
      </c>
      <c r="E38" s="25">
        <v>2531.4583038999999</v>
      </c>
      <c r="F38" s="25">
        <v>205.45</v>
      </c>
      <c r="G38" s="25">
        <v>84.370974000000004</v>
      </c>
      <c r="H38" s="25">
        <v>104.29611</v>
      </c>
      <c r="I38" s="25">
        <v>0</v>
      </c>
      <c r="J38" s="25">
        <v>3249.7149171999999</v>
      </c>
      <c r="K38" s="25">
        <v>10700.678742399999</v>
      </c>
      <c r="L38" s="26">
        <v>13551.6592571</v>
      </c>
    </row>
    <row r="39" spans="1:12">
      <c r="A39" s="66"/>
      <c r="B39" s="83"/>
      <c r="C39" s="84"/>
      <c r="D39" s="84"/>
      <c r="E39" s="84"/>
      <c r="F39" s="84"/>
      <c r="G39" s="84"/>
      <c r="H39" s="84"/>
      <c r="I39" s="84"/>
      <c r="J39" s="84"/>
      <c r="K39" s="84"/>
      <c r="L39" s="98"/>
    </row>
    <row r="40" spans="1:12">
      <c r="A40" s="19" t="s">
        <v>215</v>
      </c>
      <c r="B40" s="67"/>
      <c r="C40" s="25">
        <v>-571.77698430000009</v>
      </c>
      <c r="D40" s="25">
        <v>21238.137754000003</v>
      </c>
      <c r="E40" s="25">
        <v>9175.1147045999987</v>
      </c>
      <c r="F40" s="25">
        <v>13649.413554800003</v>
      </c>
      <c r="G40" s="25">
        <v>1387.451532</v>
      </c>
      <c r="H40" s="25">
        <v>13871.651715299999</v>
      </c>
      <c r="I40" s="25">
        <v>105.33494989999991</v>
      </c>
      <c r="J40" s="25">
        <v>15728.604684099995</v>
      </c>
      <c r="K40" s="25">
        <v>74583.931910400017</v>
      </c>
      <c r="L40" s="26">
        <v>52699.718722799997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P &amp; L Statement</vt:lpstr>
      <vt:lpstr>Note 30</vt:lpstr>
      <vt:lpstr>Note 31</vt:lpstr>
      <vt:lpstr>Note 32</vt:lpstr>
      <vt:lpstr>Note 34</vt:lpstr>
      <vt:lpstr>Note 35</vt:lpstr>
      <vt:lpstr>Note 36</vt:lpstr>
      <vt:lpstr>Note 37</vt:lpstr>
      <vt:lpstr>Note 37(a)</vt:lpstr>
      <vt:lpstr>Note 37(c)</vt:lpstr>
      <vt:lpstr>Note 37(b)</vt:lpstr>
      <vt:lpstr>Note 39(A) Equity</vt:lpstr>
      <vt:lpstr>Note 39J</vt:lpstr>
      <vt:lpstr>Note 39K</vt:lpstr>
      <vt:lpstr>Note M,N,O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Prasanth G</dc:creator>
  <cp:lastModifiedBy>Prasanth G </cp:lastModifiedBy>
  <dcterms:created xsi:type="dcterms:W3CDTF">2023-03-02T05:54:27Z</dcterms:created>
  <dcterms:modified xsi:type="dcterms:W3CDTF">2023-03-02T07:13:45Z</dcterms:modified>
</cp:coreProperties>
</file>